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1970" windowHeight="14985" activeTab="1"/>
  </bookViews>
  <sheets>
    <sheet name="CarsFormAQuery" sheetId="1" r:id="rId1"/>
    <sheet name="5yr Summary" sheetId="2" r:id="rId2"/>
    <sheet name="out years" sheetId="3" r:id="rId3"/>
  </sheets>
  <definedNames>
    <definedName name="cars_summary_sheet_100" localSheetId="1">'5yr Summary'!$K$8:$L$8</definedName>
    <definedName name="cars_summary_sheet_101" localSheetId="1">'5yr Summary'!$K$16:$L$16</definedName>
    <definedName name="cars_summary_sheet_102" localSheetId="1">'5yr Summary'!#REF!</definedName>
    <definedName name="cars_summary_sheet_103" localSheetId="1">'5yr Summary'!#REF!</definedName>
    <definedName name="cars_summary_sheet_104" localSheetId="1">'5yr Summary'!$K$31:$L$31</definedName>
    <definedName name="cars_summary_sheet_105" localSheetId="1">'5yr Summary'!#REF!</definedName>
    <definedName name="cars_summary_sheet_106" localSheetId="1">'5yr Summary'!$K$12:$L$12</definedName>
    <definedName name="cars_summary_sheet_107" localSheetId="1">'5yr Summary'!#REF!</definedName>
    <definedName name="cars_summary_sheet_108" localSheetId="1">'5yr Summary'!$K$13:$L$13</definedName>
    <definedName name="cars_summary_sheet_109" localSheetId="1">'5yr Summary'!$K$14:$L$14</definedName>
    <definedName name="cars_summary_sheet_110" localSheetId="1">'5yr Summary'!$K$11:$L$11</definedName>
    <definedName name="cars_summary_sheet_111" localSheetId="1">'5yr Summary'!$K$18:$L$18</definedName>
    <definedName name="cars_summary_sheet_112" localSheetId="1">'5yr Summary'!$K$19:$L$19</definedName>
    <definedName name="cars_summary_sheet_113" localSheetId="1">'5yr Summary'!$K$20:$L$20</definedName>
    <definedName name="cars_summary_sheet_114" localSheetId="1">'5yr Summary'!$K$21:$L$21</definedName>
    <definedName name="cars_summary_sheet_115" localSheetId="1">'5yr Summary'!$K$22:$L$22</definedName>
    <definedName name="cars_summary_sheet_116" localSheetId="1">'5yr Summary'!$K$25:$L$25</definedName>
    <definedName name="cars_summary_sheet_117" localSheetId="1">'5yr Summary'!$K$26:$L$26</definedName>
    <definedName name="cars_summary_sheet_118" localSheetId="1">'5yr Summary'!#REF!</definedName>
    <definedName name="cars_summary_sheet_119" localSheetId="1">'5yr Summary'!#REF!</definedName>
    <definedName name="cars_summary_sheet_120" localSheetId="1">'5yr Summary'!$K$29:$L$29</definedName>
    <definedName name="cars_summary_sheet_121" localSheetId="1">'5yr Summary'!$K$32:$L$32</definedName>
    <definedName name="cars_summary_sheet_122" localSheetId="1">'5yr Summary'!$K$10:$L$10</definedName>
    <definedName name="cars_summary_sheet_13" localSheetId="1">'5yr Summary'!#REF!</definedName>
    <definedName name="cars_summary_sheet_15" localSheetId="1">'5yr Summary'!#REF!</definedName>
    <definedName name="cars_summary_sheet_19" localSheetId="1">'5yr Summary'!#REF!</definedName>
    <definedName name="cars_summary_sheet_20" localSheetId="1">'5yr Summary'!#REF!</definedName>
    <definedName name="cars_summary_sheet_21" localSheetId="1">'5yr Summary'!#REF!</definedName>
    <definedName name="cars_summary_sheet_22" localSheetId="1">'5yr Summary'!#REF!</definedName>
    <definedName name="cars_summary_sheet_23" localSheetId="1">'5yr Summary'!#REF!</definedName>
    <definedName name="cars_summary_sheet_26" localSheetId="1">'5yr Summary'!#REF!</definedName>
    <definedName name="cars_summary_sheet_27" localSheetId="1">'5yr Summary'!#REF!</definedName>
    <definedName name="cars_summary_sheet_28" localSheetId="1">'5yr Summary'!#REF!</definedName>
    <definedName name="cars_summary_sheet_30" localSheetId="1">'5yr Summary'!#REF!</definedName>
    <definedName name="cars_summary_sheet_31" localSheetId="1">'5yr Summary'!#REF!</definedName>
    <definedName name="cars_summary_sheet_32" localSheetId="1">'5yr Summary'!#REF!</definedName>
    <definedName name="cars_summary_sheet_34" localSheetId="1">'5yr Summary'!#REF!</definedName>
    <definedName name="cars_summary_sheet_35" localSheetId="1">'5yr Summary'!#REF!</definedName>
    <definedName name="cars_summary_sheet_36" localSheetId="1">'5yr Summary'!#REF!</definedName>
    <definedName name="cars_summary_sheet_39" localSheetId="1">'5yr Summary'!#REF!</definedName>
    <definedName name="cars_summary_sheet_41" localSheetId="1">'5yr Summary'!#REF!</definedName>
    <definedName name="cars_summary_sheet_42" localSheetId="1">'5yr Summary'!#REF!</definedName>
    <definedName name="cars_summary_sheet_43" localSheetId="1">'5yr Summary'!#REF!</definedName>
    <definedName name="cars_summary_sheet_44" localSheetId="1">'5yr Summary'!#REF!</definedName>
    <definedName name="cars_summary_sheet_45" localSheetId="1">'5yr Summary'!#REF!</definedName>
    <definedName name="cars_summary_sheet_46" localSheetId="1">'5yr Summary'!#REF!</definedName>
    <definedName name="cars_summary_sheet_47" localSheetId="1">'5yr Summary'!#REF!</definedName>
    <definedName name="cars_summary_sheet_48" localSheetId="1">'5yr Summary'!#REF!</definedName>
    <definedName name="cars_summary_sheet_49" localSheetId="1">'5yr Summary'!#REF!</definedName>
    <definedName name="cars_summary_sheet_50" localSheetId="1">'5yr Summary'!#REF!</definedName>
    <definedName name="cars_summary_sheet_51" localSheetId="1">'5yr Summary'!#REF!</definedName>
    <definedName name="cars_summary_sheet_52" localSheetId="1">'5yr Summary'!#REF!</definedName>
    <definedName name="cars_summary_sheet_53" localSheetId="1">'5yr Summary'!#REF!</definedName>
    <definedName name="cars_summary_sheet_54" localSheetId="1">'5yr Summary'!#REF!</definedName>
    <definedName name="cars_summary_sheet_55" localSheetId="1">'5yr Summary'!#REF!</definedName>
    <definedName name="cars_summary_sheet_56" localSheetId="1">'5yr Summary'!#REF!</definedName>
    <definedName name="cars_summary_sheet_57" localSheetId="1">'5yr Summary'!#REF!</definedName>
    <definedName name="cars_summary_sheet_58" localSheetId="1">'5yr Summary'!#REF!</definedName>
    <definedName name="cars_summary_sheet_59" localSheetId="1">'5yr Summary'!#REF!</definedName>
    <definedName name="cars_summary_sheet_60" localSheetId="1">'5yr Summary'!#REF!</definedName>
    <definedName name="cars_summary_sheet_61" localSheetId="1">'5yr Summary'!#REF!</definedName>
    <definedName name="cars_summary_sheet_62" localSheetId="1">'5yr Summary'!#REF!</definedName>
    <definedName name="cars_summary_sheet_63" localSheetId="1">'5yr Summary'!#REF!</definedName>
    <definedName name="cars_summary_sheet_64" localSheetId="1">'5yr Summary'!#REF!</definedName>
    <definedName name="cars_summary_sheet_65" localSheetId="1">'5yr Summary'!#REF!</definedName>
    <definedName name="cars_summary_sheet_66" localSheetId="1">'5yr Summary'!#REF!</definedName>
    <definedName name="cars_summary_sheet_67" localSheetId="1">'5yr Summary'!#REF!</definedName>
    <definedName name="cars_summary_sheet_68" localSheetId="1">'5yr Summary'!#REF!</definedName>
    <definedName name="cars_summary_sheet_69" localSheetId="1">'5yr Summary'!#REF!</definedName>
    <definedName name="cars_summary_sheet_70" localSheetId="1">'5yr Summary'!#REF!</definedName>
    <definedName name="cars_summary_sheet_71" localSheetId="1">'5yr Summary'!#REF!</definedName>
    <definedName name="cars_summary_sheet_72" localSheetId="1">'5yr Summary'!#REF!</definedName>
    <definedName name="cars_summary_sheet_73" localSheetId="1">'5yr Summary'!#REF!</definedName>
    <definedName name="cars_summary_sheet_74" localSheetId="1">'5yr Summary'!#REF!</definedName>
    <definedName name="cars_summary_sheet_75" localSheetId="1">'5yr Summary'!#REF!</definedName>
    <definedName name="cars_summary_sheet_76" localSheetId="1">'5yr Summary'!#REF!</definedName>
    <definedName name="cars_summary_sheet_77" localSheetId="1">'5yr Summary'!#REF!</definedName>
    <definedName name="cars_summary_sheet_78" localSheetId="1">'5yr Summary'!#REF!</definedName>
    <definedName name="cars_summary_sheet_79" localSheetId="1">'5yr Summary'!$K$9:$L$9</definedName>
    <definedName name="cars_summary_sheet_80" localSheetId="1">'5yr Summary'!#REF!</definedName>
    <definedName name="cars_summary_sheet_81" localSheetId="1">'5yr Summary'!#REF!</definedName>
    <definedName name="cars_summary_sheet_82" localSheetId="1">'5yr Summary'!#REF!</definedName>
    <definedName name="cars_summary_sheet_83" localSheetId="1">'5yr Summary'!#REF!</definedName>
    <definedName name="cars_summary_sheet_84" localSheetId="1">'5yr Summary'!#REF!</definedName>
    <definedName name="cars_summary_sheet_85" localSheetId="1">'5yr Summary'!$K$24:$L$24</definedName>
    <definedName name="cars_summary_sheet_86" localSheetId="1">'5yr Summary'!#REF!</definedName>
    <definedName name="cars_summary_sheet_87" localSheetId="1">'5yr Summary'!#REF!</definedName>
    <definedName name="cars_summary_sheet_88" localSheetId="1">'5yr Summary'!$K$15:$L$15</definedName>
    <definedName name="cars_summary_sheet_89" localSheetId="1">'5yr Summary'!#REF!</definedName>
    <definedName name="cars_summary_sheet_90" localSheetId="1">'5yr Summary'!#REF!</definedName>
    <definedName name="cars_summary_sheet_91" localSheetId="1">'5yr Summary'!#REF!</definedName>
    <definedName name="cars_summary_sheet_92" localSheetId="1">'5yr Summary'!#REF!</definedName>
    <definedName name="cars_summary_sheet_93" localSheetId="1">'5yr Summary'!#REF!</definedName>
    <definedName name="cars_summary_sheet_94" localSheetId="1">'5yr Summary'!#REF!</definedName>
    <definedName name="cars_summary_sheet_95" localSheetId="1">'5yr Summary'!#REF!</definedName>
    <definedName name="cars_summary_sheet_96" localSheetId="1">'5yr Summary'!#REF!</definedName>
    <definedName name="cars_summary_sheet_97" localSheetId="1">'5yr Summary'!#REF!</definedName>
    <definedName name="cars_summary_sheet_98" localSheetId="1">'5yr Summary'!#REF!</definedName>
    <definedName name="cars_summary_sheet_99" localSheetId="1">'5yr Summary'!$K$28:$L$28</definedName>
    <definedName name="CarsFormAQuery">#REF!</definedName>
    <definedName name="_xlnm.Print_Area" localSheetId="1">'5yr Summary'!$A$1:$J$43</definedName>
    <definedName name="_xlnm.Print_Area" localSheetId="0">'CarsFormAQuery'!$A$1:$AZ$35</definedName>
    <definedName name="_xlnm.Print_Titles" localSheetId="1">'5yr Summary'!$1:$7</definedName>
  </definedNames>
  <calcPr fullCalcOnLoad="1"/>
</workbook>
</file>

<file path=xl/sharedStrings.xml><?xml version="1.0" encoding="utf-8"?>
<sst xmlns="http://schemas.openxmlformats.org/spreadsheetml/2006/main" count="339" uniqueCount="208">
  <si>
    <t>Description</t>
  </si>
  <si>
    <t>CityPrior</t>
  </si>
  <si>
    <t>JointCity</t>
  </si>
  <si>
    <t>AdminCity</t>
  </si>
  <si>
    <t>District</t>
  </si>
  <si>
    <t>NTP_est</t>
  </si>
  <si>
    <t>Construction_Complete_est</t>
  </si>
  <si>
    <t>Adt</t>
  </si>
  <si>
    <t>Accident</t>
  </si>
  <si>
    <t>Capacity</t>
  </si>
  <si>
    <t>MajorMaint</t>
  </si>
  <si>
    <t>BridgeRep</t>
  </si>
  <si>
    <t>BridgeRehab</t>
  </si>
  <si>
    <t>RouteEnhance</t>
  </si>
  <si>
    <t>SystemMan</t>
  </si>
  <si>
    <t>PavGood</t>
  </si>
  <si>
    <t>PavFair</t>
  </si>
  <si>
    <t>PavPoor</t>
  </si>
  <si>
    <t>ExDescription</t>
  </si>
  <si>
    <t>Scope</t>
  </si>
  <si>
    <t>construction</t>
  </si>
  <si>
    <t>cos</t>
  </si>
  <si>
    <t>inspection</t>
  </si>
  <si>
    <t>testing</t>
  </si>
  <si>
    <t>design</t>
  </si>
  <si>
    <t>edc</t>
  </si>
  <si>
    <t>row</t>
  </si>
  <si>
    <t>utility</t>
  </si>
  <si>
    <t>CarsEligible</t>
  </si>
  <si>
    <t>Overland Park</t>
  </si>
  <si>
    <t>1,4</t>
  </si>
  <si>
    <t xml:space="preserve"> </t>
  </si>
  <si>
    <t>4,5</t>
  </si>
  <si>
    <t>JNTCityPercent</t>
  </si>
  <si>
    <t>Lenexa</t>
  </si>
  <si>
    <t>Leawood</t>
  </si>
  <si>
    <t>N/A</t>
  </si>
  <si>
    <t>Olathe</t>
  </si>
  <si>
    <t>Reconstruct to four lane thoroughfare standards with curb and gutter, storm sewers, street lights and sidewalks.</t>
  </si>
  <si>
    <t>Two lane section line road 24 foot wide with no curb and gutter, storm sewers, street lights, or sidewalks.</t>
  </si>
  <si>
    <t>financing</t>
  </si>
  <si>
    <t>admin</t>
  </si>
  <si>
    <t>land</t>
  </si>
  <si>
    <t>other</t>
  </si>
  <si>
    <t>carsdesign</t>
  </si>
  <si>
    <t>Fedaid</t>
  </si>
  <si>
    <t>Stateaid</t>
  </si>
  <si>
    <t>OCTY</t>
  </si>
  <si>
    <t>(50%)</t>
  </si>
  <si>
    <t>los</t>
  </si>
  <si>
    <t>bridgerate</t>
  </si>
  <si>
    <t>Y</t>
  </si>
  <si>
    <t>N</t>
  </si>
  <si>
    <t>143rd Street, Pflumm Road to Quivira Road</t>
  </si>
  <si>
    <t>Quivira Road, I-435 to College Boulevard, Overlay</t>
  </si>
  <si>
    <t>Year</t>
  </si>
  <si>
    <t>Otheraid</t>
  </si>
  <si>
    <t>Year/
Priority</t>
  </si>
  <si>
    <t>Otheraid_Source</t>
  </si>
  <si>
    <t>County Assistance Road System</t>
  </si>
  <si>
    <t>Participating City: Overland Park</t>
  </si>
  <si>
    <t>CARS</t>
  </si>
  <si>
    <t>Proposed</t>
  </si>
  <si>
    <t>Program</t>
  </si>
  <si>
    <t>Total</t>
  </si>
  <si>
    <t>Year/</t>
  </si>
  <si>
    <t>Funding</t>
  </si>
  <si>
    <t>Project</t>
  </si>
  <si>
    <t>Priority</t>
  </si>
  <si>
    <t>Project Location</t>
  </si>
  <si>
    <t>Finish</t>
  </si>
  <si>
    <t>Project Type</t>
  </si>
  <si>
    <t>Request</t>
  </si>
  <si>
    <t>CARS Program
Funding Request</t>
  </si>
  <si>
    <t>carsconst</t>
  </si>
  <si>
    <t>carsconsteng</t>
  </si>
  <si>
    <t>carstotalcost</t>
  </si>
  <si>
    <t>carssumconst</t>
  </si>
  <si>
    <t xml:space="preserve"> Year </t>
  </si>
  <si>
    <t xml:space="preserve"> Total Cars Request </t>
  </si>
  <si>
    <t xml:space="preserve"> Other City CARS </t>
  </si>
  <si>
    <t>OP Cars</t>
  </si>
  <si>
    <t>Cost</t>
  </si>
  <si>
    <t>Quivira Road, 183rd Street to 187th Street</t>
  </si>
  <si>
    <t>13-1</t>
  </si>
  <si>
    <t>13-2</t>
  </si>
  <si>
    <t>CIP#</t>
  </si>
  <si>
    <t>TH-0500</t>
  </si>
  <si>
    <t>TH-0496</t>
  </si>
  <si>
    <t>TH-1147</t>
  </si>
  <si>
    <t>13-3</t>
  </si>
  <si>
    <t>This section of Quivira Road currently does not exist.</t>
  </si>
  <si>
    <t>Total 2013</t>
  </si>
  <si>
    <t>14-1</t>
  </si>
  <si>
    <t>14-2</t>
  </si>
  <si>
    <t>14-3</t>
  </si>
  <si>
    <t>14-4</t>
  </si>
  <si>
    <t>Total 2014</t>
  </si>
  <si>
    <t>7,200 (2008)</t>
  </si>
  <si>
    <t>Cold mill approximately 2 inches of surface asphalt and overlay with same. Install new pavement markings. Install new sidewalk ramps per ADA as required. Repair or replace deteriorated curbs and gutters as required.</t>
  </si>
  <si>
    <t>2013</t>
  </si>
  <si>
    <t>2014</t>
  </si>
  <si>
    <t>Carsrequest*</t>
  </si>
  <si>
    <t>* Includes OCTY portion</t>
  </si>
  <si>
    <t>Project Total</t>
  </si>
  <si>
    <t>15-1</t>
  </si>
  <si>
    <t>2015</t>
  </si>
  <si>
    <t>Construction</t>
  </si>
  <si>
    <t>Federal</t>
  </si>
  <si>
    <t>Eligible</t>
  </si>
  <si>
    <t>Major
Maintenance</t>
  </si>
  <si>
    <t>Start</t>
  </si>
  <si>
    <t>Total 2015</t>
  </si>
  <si>
    <t>Merriam</t>
  </si>
  <si>
    <t>15-2</t>
  </si>
  <si>
    <t>15-3</t>
  </si>
  <si>
    <t>95th Street, Antioch Road to Metcalf Avenue, Overlay</t>
  </si>
  <si>
    <t>12,200 (2009)</t>
  </si>
  <si>
    <t>Construction of a new two lane roadway and bridge over Wolf Creek.</t>
  </si>
  <si>
    <t>2016</t>
  </si>
  <si>
    <t>16-1</t>
  </si>
  <si>
    <t>TH-1027</t>
  </si>
  <si>
    <t>Total 2016</t>
  </si>
  <si>
    <t>13-4</t>
  </si>
  <si>
    <t>13-5</t>
  </si>
  <si>
    <t>16-2</t>
  </si>
  <si>
    <t>135th Street, Pflumm Road to Switzer Road, Overlay</t>
  </si>
  <si>
    <t>3,5</t>
  </si>
  <si>
    <t>14,800 (2009)</t>
  </si>
  <si>
    <t>17,000 (2009)</t>
  </si>
  <si>
    <t>39,600 (2010)</t>
  </si>
  <si>
    <t>4,200 (2010)</t>
  </si>
  <si>
    <t>22,300 (2010)</t>
  </si>
  <si>
    <t>8,500 (2010)</t>
  </si>
  <si>
    <t>29,100 (2010)</t>
  </si>
  <si>
    <t>(25%)</t>
  </si>
  <si>
    <t>Johnson County</t>
  </si>
  <si>
    <t>2017</t>
  </si>
  <si>
    <t xml:space="preserve"> Colors indicate year in February 21, 2012 CIP plan</t>
  </si>
  <si>
    <t>17-1</t>
  </si>
  <si>
    <t>SR-1080</t>
  </si>
  <si>
    <t>Two lane road 24 foot wide with curb and gutter, storm sewers, street lights, and some sidewalks.</t>
  </si>
  <si>
    <t>Remove existing roadway and reconstruct to include new pavement, curb and gutter, stormsewers, streetlights and sidewalks.</t>
  </si>
  <si>
    <t>Reconstruct to four lane thoroughfare standards with curb and gutter, storm sewers, street lights, bike/hike path and sidewalk.</t>
  </si>
  <si>
    <t>TH-0513</t>
  </si>
  <si>
    <t>Reconstruct to four lane thoroughfare standards with curb and gutter, storm sewers, street lights, and sidewalks.</t>
  </si>
  <si>
    <t>Two lane section line road with varying widths from 24' to 40' with a portions of curb and gutter, storm sewers, street lights, and sidewalks.</t>
  </si>
  <si>
    <t>2013-2017 Program Summary Sheet</t>
  </si>
  <si>
    <t>14-5</t>
  </si>
  <si>
    <t>13-6</t>
  </si>
  <si>
    <t>75th Street, Antioch Road to Metcalf Avenue, Overlay</t>
  </si>
  <si>
    <t>13-7</t>
  </si>
  <si>
    <t>103rd Street, Metcalf Avenue to Nall Avenue, Overlay</t>
  </si>
  <si>
    <t>Pavement surface on thoroughfares has deteriorated to the point where cold milling and overlay is necessary along with curb repair as required.</t>
  </si>
  <si>
    <t>103rd Street, Nall Avenue to Mission Road, Overlay</t>
  </si>
  <si>
    <t>15-4</t>
  </si>
  <si>
    <t>(74%)</t>
  </si>
  <si>
    <t>17-2</t>
  </si>
  <si>
    <t>Route
Enhancement</t>
  </si>
  <si>
    <t>159th Street, Metcalf Avenue to Nall Avenue
Joint project with JOCO (25%).</t>
  </si>
  <si>
    <t>75th Street, Frontage Road to Antioch Road, Overlay
Joint project with Merriam (50%)</t>
  </si>
  <si>
    <t>College Boulevard, Nall Avenue to El Monte, Overlay
Joint project with Leawood (50%)</t>
  </si>
  <si>
    <t>95th Street, Mission to 100' W of Wenonga, Overlay
Joint project with Leawood (50%)</t>
  </si>
  <si>
    <t>Quivira Road, 91st Street to 95th Street, Overlay
Joint project with Lenexa (50%)</t>
  </si>
  <si>
    <t>Nall Avenue, College Blvd., to 119th Street, Overlay
Joint project with Leawood (50%)</t>
  </si>
  <si>
    <t>Metcalf Avenue, 159th Street to 167th Street
Joint project with JOCO (25%)</t>
  </si>
  <si>
    <t>Antioch Road, 135th Street to 151st Street, Overlay</t>
  </si>
  <si>
    <t>10,000 (2010)</t>
  </si>
  <si>
    <t>36,500 (2009)</t>
  </si>
  <si>
    <t>13-8</t>
  </si>
  <si>
    <t>7,400 (2010)</t>
  </si>
  <si>
    <t>23,800 (2009)</t>
  </si>
  <si>
    <t>45,600 (2011)</t>
  </si>
  <si>
    <t>15,600 (2011)</t>
  </si>
  <si>
    <t>22,500 (2011)</t>
  </si>
  <si>
    <t>91st Street, U.S. 69 to Antioch Road</t>
  </si>
  <si>
    <t>College Boulevard, Nall Avenue to El Monte, Overlay</t>
  </si>
  <si>
    <t>75th Street, Frontage Road to Antioch Road, Overlay</t>
  </si>
  <si>
    <t>95th Street, Mission to 100' W of Wenonga, Overlay</t>
  </si>
  <si>
    <t>Quivira Road, 91st Street to 95th Street, Overlay</t>
  </si>
  <si>
    <t>159th Street, Metcalf Avenue to Nall Avenue</t>
  </si>
  <si>
    <t>Nall Avenue, College Blvd., to 119th Street, Overlay</t>
  </si>
  <si>
    <t>Kenneth Road, 135th Street to South City Limits, Overlay</t>
  </si>
  <si>
    <t>Metcalf Avenue, 159th Street to 167th Street</t>
  </si>
  <si>
    <t>Metcalf Avenue Streetlighting, 71st Street to 65th Street</t>
  </si>
  <si>
    <t>The project scope is to remove the existing leased streetlighting system and install a City owned streetlighting system consisting of decorative poles and fixtures to enhance the corridor. The work consists of installing new conduit, cable and streetlight control centers. Both pedestrian scale poles and fixtures as well as 40' poles are anticipated to be used.</t>
  </si>
  <si>
    <t>Metcalf Avenue consists of a 4-lane undivided thoroughfare with a leased streetlighting system where poles are located on both sides of the street. The existing streetlighting system is leased from Kansas City Power and Light Company.</t>
  </si>
  <si>
    <t>13-9</t>
  </si>
  <si>
    <t>BR-1377</t>
  </si>
  <si>
    <t>5,300 (2010)</t>
  </si>
  <si>
    <t>Metcalf Avenue Bridge Rehabilitation over Blue River</t>
  </si>
  <si>
    <t>Deck replacement on Metcalf Avenue bridge over Blue River.</t>
  </si>
  <si>
    <t>Existing two lane bridge. Based on the current bridge deck rating the bridge deck is in need of replacement.</t>
  </si>
  <si>
    <t>Metcalf Avenue Bridge Rehabilitation over Blue River
Joint project with JOCO (50%)</t>
  </si>
  <si>
    <t>Bridge
Rehabilitation</t>
  </si>
  <si>
    <t>32,500 (2010)</t>
  </si>
  <si>
    <t>14,800 (2011)</t>
  </si>
  <si>
    <t>46,100 (2010)</t>
  </si>
  <si>
    <t>6,600 (2010)</t>
  </si>
  <si>
    <t>18,300 (2011)</t>
  </si>
  <si>
    <t>Roe Avenue, 119th Street to Tomahawk Creek Bridge, Overlay</t>
  </si>
  <si>
    <t>75th Street, Switzer Road to Frontage Road, Overlay and Reconstruction</t>
  </si>
  <si>
    <t>75th Street, Switzer Road to Frontage Road, Overlay and Reconstruction
Joint project with Merriam (50%)</t>
  </si>
  <si>
    <t>(20%)</t>
  </si>
  <si>
    <t>Roe Avenue, 119th Street to Tomahawk Creek Bridge, Overlay
Joint project with Leawood (20%)</t>
  </si>
  <si>
    <t>Remove existing concrete pavement and reconstruct from Wedd to Frontage Road.  From Switzer to Wedd cold mill approximately 2 inches of surface asphalt and overlay with same. Install new pavement markings. Install new sidewalk ramps per ADA as required.</t>
  </si>
  <si>
    <t>Pavement surface has deteriorated to the point where milling and overlay is necessary along with curb repair.  Concrete pavement from Wedd to Frontage Road was failing at the joints, the pavement was overlaid in 2004 to extend pavement life.</t>
  </si>
  <si>
    <t>Switzer Road, 159th Street to 151st Street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</si>
</sst>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_);_(&quot;$&quot;* \(#,##0.0\);_(&quot;$&quot;* &quot;-&quot;??_);_(@_)"/>
    <numFmt numFmtId="169" formatCode="_(&quot;$&quot;* #,##0_);_(&quot;$&quot;* \(#,##0\);_(&quot;$&quot;* &quot;-&quot;??_);_(@_)"/>
    <numFmt numFmtId="170" formatCode="_(&quot;$&quot;* #,##0.0_);_(&quot;$&quot;* \(#,##0.0\);_(&quot;$&quot;* &quot;-&quot;?_);_(@_)"/>
    <numFmt numFmtId="171" formatCode="_(* #,##0.0_);_(* \(#,##0.0\);_(* &quot;-&quot;?_);_(@_)"/>
    <numFmt numFmtId="172" formatCode="&quot;$&quot;#,##0"/>
    <numFmt numFmtId="173" formatCode="_(&quot;$&quot;* #,##0.000_);_(&quot;$&quot;* \(#,##0.000\);_(&quot;$&quot;* &quot;-&quot;???_);_(@_)"/>
    <numFmt numFmtId="174" formatCode="0.0%"/>
    <numFmt numFmtId="175" formatCode="_(&quot;$&quot;* #,##0.0_);_(&quot;$&quot;* \(#,##0.0\);_(&quot;$&quot;* &quot;-&quot;_);_(@_)"/>
    <numFmt numFmtId="176" formatCode="_(&quot;$&quot;* #,##0.00_);_(&quot;$&quot;* \(#,##0.00\);_(&quot;$&quot;* &quot;-&quot;_);_(@_)"/>
    <numFmt numFmtId="177" formatCode="_(&quot;$&quot;* #,##0.000_);_(&quot;$&quot;* \(#,##0.000\);_(&quot;$&quot;* &quot;-&quot;_);_(@_)"/>
    <numFmt numFmtId="178" formatCode="&quot;$&quot;\ 0.00"/>
    <numFmt numFmtId="179" formatCode="&quot;$&quot;\ 0"/>
    <numFmt numFmtId="180" formatCode="&quot;$&quot;\ 000,000"/>
    <numFmt numFmtId="181" formatCode="&quot;$&quot;\ 000,000.0"/>
    <numFmt numFmtId="182" formatCode="&quot;$&quot;\ 000,000.00"/>
    <numFmt numFmtId="183" formatCode="_(* #,##0.0_);_(* \(#,##0.0\);_(* &quot;-&quot;??_);_(@_)"/>
    <numFmt numFmtId="184" formatCode="_(* #,##0_);_(* \(#,##0\);_(* &quot;-&quot;??_);_(@_)"/>
    <numFmt numFmtId="185" formatCode="_(&quot;$&quot;* #,##0.0000_);_(&quot;$&quot;* \(#,##0.0000\);_(&quot;$&quot;* &quot;-&quot;????_);_(@_)"/>
    <numFmt numFmtId="186" formatCode="_(&quot;$&quot;* #,##0.0000000_);_(&quot;$&quot;* \(#,##0.0000000\);_(&quot;$&quot;* &quot;-&quot;???????_);_(@_)"/>
    <numFmt numFmtId="187" formatCode="[$-409]dddd\,\ mmmm\ dd\,\ yyyy"/>
    <numFmt numFmtId="188" formatCode="&quot;$&quot;#,##0.00"/>
    <numFmt numFmtId="189" formatCode="&quot;$&quot;#,##0.000"/>
    <numFmt numFmtId="190" formatCode="&quot;$&quot;#,##0.0"/>
    <numFmt numFmtId="191" formatCode="m/yyyy"/>
    <numFmt numFmtId="192" formatCode="[$-409]mmmm\-yy;@"/>
    <numFmt numFmtId="193" formatCode="[$-409]mmmm\ d\,\ yyyy;@"/>
    <numFmt numFmtId="194" formatCode="[$-409]mmmmm\-yy;@"/>
    <numFmt numFmtId="195" formatCode="_(&quot;$&quot;* #,##0.00000_);_(&quot;$&quot;* \(#,##0.00000\);_(&quot;$&quot;*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Times New Roman"/>
      <family val="1"/>
    </font>
    <font>
      <sz val="11"/>
      <name val="Times New Roman"/>
      <family val="1"/>
    </font>
    <font>
      <b/>
      <sz val="16"/>
      <color indexed="8"/>
      <name val="Times New Roman"/>
      <family val="1"/>
    </font>
    <font>
      <b/>
      <sz val="16"/>
      <name val="Times New Roman"/>
      <family val="1"/>
    </font>
    <font>
      <b/>
      <sz val="14"/>
      <color indexed="8"/>
      <name val="Times New Roman"/>
      <family val="1"/>
    </font>
    <font>
      <b/>
      <sz val="10"/>
      <color indexed="8"/>
      <name val="Times New Roman"/>
      <family val="1"/>
    </font>
    <font>
      <b/>
      <sz val="10"/>
      <name val="Times New Roman"/>
      <family val="1"/>
    </font>
    <font>
      <sz val="8"/>
      <name val="MS Sans Serif"/>
      <family val="2"/>
    </font>
    <font>
      <sz val="9"/>
      <name val="Times New Roman"/>
      <family val="1"/>
    </font>
    <font>
      <sz val="14"/>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indexed="14"/>
        <bgColor indexed="64"/>
      </patternFill>
    </fill>
    <fill>
      <patternFill patternType="solid">
        <fgColor indexed="52"/>
        <bgColor indexed="64"/>
      </patternFill>
    </fill>
    <fill>
      <patternFill patternType="solid">
        <fgColor indexed="57"/>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double"/>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color indexed="63"/>
      </right>
      <top style="thin"/>
      <bottom style="thin"/>
    </border>
    <border>
      <left style="thin"/>
      <right style="thin"/>
      <top style="thin"/>
      <bottom>
        <color indexed="63"/>
      </bottom>
    </border>
    <border>
      <left style="thin"/>
      <right style="medium"/>
      <top style="medium"/>
      <bottom>
        <color indexed="63"/>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4">
    <xf numFmtId="0" fontId="0" fillId="0" borderId="0" xfId="0" applyAlignment="1">
      <alignment/>
    </xf>
    <xf numFmtId="0" fontId="6" fillId="0" borderId="0" xfId="0" applyFont="1" applyBorder="1" applyAlignment="1">
      <alignment/>
    </xf>
    <xf numFmtId="0" fontId="6" fillId="0" borderId="0" xfId="0" applyNumberFormat="1" applyFont="1" applyBorder="1" applyAlignment="1">
      <alignment/>
    </xf>
    <xf numFmtId="42" fontId="6" fillId="0" borderId="0" xfId="0" applyNumberFormat="1" applyFont="1" applyBorder="1" applyAlignment="1">
      <alignment/>
    </xf>
    <xf numFmtId="0" fontId="6" fillId="0" borderId="10" xfId="0" applyNumberFormat="1" applyFont="1" applyBorder="1" applyAlignment="1">
      <alignment/>
    </xf>
    <xf numFmtId="0" fontId="6" fillId="0" borderId="10" xfId="0" applyNumberFormat="1" applyFont="1" applyBorder="1" applyAlignment="1" quotePrefix="1">
      <alignment/>
    </xf>
    <xf numFmtId="42" fontId="6" fillId="0" borderId="10" xfId="0" applyNumberFormat="1" applyFont="1" applyBorder="1" applyAlignment="1">
      <alignment/>
    </xf>
    <xf numFmtId="42" fontId="6" fillId="0" borderId="10" xfId="0" applyNumberFormat="1" applyFont="1" applyBorder="1" applyAlignment="1" quotePrefix="1">
      <alignment/>
    </xf>
    <xf numFmtId="16" fontId="6" fillId="0" borderId="10" xfId="0" applyNumberFormat="1" applyFont="1" applyBorder="1" applyAlignment="1">
      <alignment/>
    </xf>
    <xf numFmtId="0" fontId="6" fillId="0" borderId="10" xfId="0" applyFont="1" applyBorder="1" applyAlignment="1">
      <alignment/>
    </xf>
    <xf numFmtId="49" fontId="6" fillId="0" borderId="10" xfId="59" applyNumberFormat="1" applyFont="1" applyBorder="1" applyAlignment="1" quotePrefix="1">
      <alignment/>
    </xf>
    <xf numFmtId="49" fontId="6" fillId="0" borderId="10" xfId="0" applyNumberFormat="1" applyFont="1" applyBorder="1" applyAlignment="1" quotePrefix="1">
      <alignment/>
    </xf>
    <xf numFmtId="0" fontId="7" fillId="0" borderId="10" xfId="0" applyFont="1" applyBorder="1" applyAlignment="1">
      <alignment horizontal="justify"/>
    </xf>
    <xf numFmtId="42" fontId="6" fillId="0" borderId="10" xfId="0" applyNumberFormat="1" applyFont="1" applyFill="1" applyBorder="1" applyAlignment="1" quotePrefix="1">
      <alignment/>
    </xf>
    <xf numFmtId="42" fontId="6" fillId="33" borderId="10" xfId="0" applyNumberFormat="1" applyFont="1" applyFill="1" applyBorder="1" applyAlignment="1" quotePrefix="1">
      <alignment/>
    </xf>
    <xf numFmtId="42" fontId="6" fillId="0" borderId="10" xfId="44" applyNumberFormat="1" applyFont="1" applyBorder="1" applyAlignment="1" quotePrefix="1">
      <alignment/>
    </xf>
    <xf numFmtId="49" fontId="6" fillId="0" borderId="10" xfId="59" applyNumberFormat="1" applyFont="1" applyBorder="1" applyAlignment="1">
      <alignment/>
    </xf>
    <xf numFmtId="0" fontId="7" fillId="0" borderId="10" xfId="0" applyFont="1" applyBorder="1" applyAlignment="1">
      <alignment/>
    </xf>
    <xf numFmtId="42" fontId="6" fillId="0" borderId="11" xfId="0" applyNumberFormat="1" applyFont="1" applyBorder="1" applyAlignment="1">
      <alignment/>
    </xf>
    <xf numFmtId="42" fontId="6" fillId="0" borderId="12" xfId="0" applyNumberFormat="1" applyFont="1" applyBorder="1" applyAlignment="1">
      <alignment/>
    </xf>
    <xf numFmtId="42" fontId="6" fillId="0" borderId="13" xfId="0" applyNumberFormat="1" applyFont="1" applyBorder="1" applyAlignment="1">
      <alignment/>
    </xf>
    <xf numFmtId="42" fontId="6" fillId="0" borderId="10" xfId="44" applyNumberFormat="1" applyFont="1" applyFill="1" applyBorder="1" applyAlignment="1">
      <alignment horizontal="center"/>
    </xf>
    <xf numFmtId="0" fontId="6" fillId="0" borderId="10" xfId="0" applyNumberFormat="1" applyFont="1" applyBorder="1" applyAlignment="1">
      <alignment wrapText="1"/>
    </xf>
    <xf numFmtId="0" fontId="9" fillId="0" borderId="0" xfId="0" applyFont="1" applyAlignment="1">
      <alignment horizontal="centerContinuous"/>
    </xf>
    <xf numFmtId="0" fontId="6" fillId="0" borderId="0" xfId="0" applyFont="1" applyAlignment="1">
      <alignment/>
    </xf>
    <xf numFmtId="0" fontId="11" fillId="34" borderId="14" xfId="0" applyFont="1" applyFill="1" applyBorder="1" applyAlignment="1">
      <alignment horizontal="center"/>
    </xf>
    <xf numFmtId="0" fontId="11" fillId="34" borderId="15" xfId="0" applyFont="1" applyFill="1" applyBorder="1" applyAlignment="1">
      <alignment horizontal="center"/>
    </xf>
    <xf numFmtId="0" fontId="11" fillId="34" borderId="16" xfId="0" applyFont="1" applyFill="1" applyBorder="1" applyAlignment="1">
      <alignment horizontal="center"/>
    </xf>
    <xf numFmtId="0" fontId="11" fillId="34" borderId="16" xfId="0" applyFont="1" applyFill="1" applyBorder="1" applyAlignment="1">
      <alignment horizontal="centerContinuous"/>
    </xf>
    <xf numFmtId="42" fontId="11" fillId="34" borderId="17" xfId="0" applyNumberFormat="1" applyFont="1" applyFill="1" applyBorder="1" applyAlignment="1">
      <alignment horizontal="center"/>
    </xf>
    <xf numFmtId="42" fontId="11" fillId="34" borderId="18" xfId="0" applyNumberFormat="1" applyFont="1" applyFill="1" applyBorder="1" applyAlignment="1">
      <alignment horizontal="center"/>
    </xf>
    <xf numFmtId="0" fontId="11" fillId="34" borderId="19"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Continuous"/>
    </xf>
    <xf numFmtId="0" fontId="11" fillId="34" borderId="21" xfId="0" applyFont="1" applyFill="1" applyBorder="1" applyAlignment="1">
      <alignment horizontal="centerContinuous"/>
    </xf>
    <xf numFmtId="42" fontId="11" fillId="34" borderId="21" xfId="0" applyNumberFormat="1" applyFont="1" applyFill="1" applyBorder="1" applyAlignment="1">
      <alignment horizontal="center"/>
    </xf>
    <xf numFmtId="42" fontId="11" fillId="34" borderId="22" xfId="0" applyNumberFormat="1" applyFont="1" applyFill="1" applyBorder="1" applyAlignment="1">
      <alignment horizontal="center"/>
    </xf>
    <xf numFmtId="42" fontId="11" fillId="34" borderId="23" xfId="0" applyNumberFormat="1"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42" fontId="6" fillId="0" borderId="0" xfId="0" applyNumberFormat="1" applyFont="1" applyFill="1" applyBorder="1" applyAlignment="1">
      <alignment/>
    </xf>
    <xf numFmtId="42" fontId="6" fillId="0" borderId="0" xfId="0" applyNumberFormat="1" applyFont="1" applyAlignment="1">
      <alignment/>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6" fillId="35" borderId="10" xfId="0" applyNumberFormat="1" applyFont="1" applyFill="1" applyBorder="1" applyAlignment="1" quotePrefix="1">
      <alignment/>
    </xf>
    <xf numFmtId="0" fontId="6" fillId="35" borderId="10" xfId="0" applyNumberFormat="1" applyFont="1" applyFill="1" applyBorder="1" applyAlignment="1">
      <alignment/>
    </xf>
    <xf numFmtId="0" fontId="6" fillId="35" borderId="10" xfId="0" applyNumberFormat="1" applyFont="1" applyFill="1" applyBorder="1" applyAlignment="1">
      <alignment horizontal="center" wrapText="1"/>
    </xf>
    <xf numFmtId="42" fontId="6" fillId="35" borderId="10" xfId="0" applyNumberFormat="1" applyFont="1" applyFill="1" applyBorder="1" applyAlignment="1" quotePrefix="1">
      <alignment/>
    </xf>
    <xf numFmtId="42" fontId="6" fillId="35" borderId="10" xfId="0" applyNumberFormat="1" applyFont="1" applyFill="1" applyBorder="1" applyAlignment="1">
      <alignment/>
    </xf>
    <xf numFmtId="0" fontId="6" fillId="0" borderId="10" xfId="0" applyNumberFormat="1" applyFont="1" applyFill="1" applyBorder="1" applyAlignment="1" quotePrefix="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26" xfId="0" applyFont="1" applyBorder="1" applyAlignment="1">
      <alignment horizontal="center"/>
    </xf>
    <xf numFmtId="42" fontId="6" fillId="0" borderId="27" xfId="0" applyNumberFormat="1" applyFont="1" applyBorder="1" applyAlignment="1">
      <alignment/>
    </xf>
    <xf numFmtId="42" fontId="6" fillId="0" borderId="28" xfId="0" applyNumberFormat="1" applyFont="1" applyBorder="1" applyAlignment="1">
      <alignment/>
    </xf>
    <xf numFmtId="176" fontId="6" fillId="0" borderId="0" xfId="0" applyNumberFormat="1" applyFont="1" applyAlignment="1">
      <alignment/>
    </xf>
    <xf numFmtId="0" fontId="6" fillId="0" borderId="29" xfId="0" applyFont="1" applyBorder="1" applyAlignment="1">
      <alignment horizontal="center"/>
    </xf>
    <xf numFmtId="16" fontId="6" fillId="36" borderId="10" xfId="0" applyNumberFormat="1" applyFont="1" applyFill="1" applyBorder="1" applyAlignment="1" quotePrefix="1">
      <alignment/>
    </xf>
    <xf numFmtId="16" fontId="6" fillId="37" borderId="10" xfId="0" applyNumberFormat="1" applyFont="1" applyFill="1" applyBorder="1" applyAlignment="1" quotePrefix="1">
      <alignment/>
    </xf>
    <xf numFmtId="169" fontId="6" fillId="0" borderId="0" xfId="44" applyNumberFormat="1" applyFont="1" applyBorder="1" applyAlignment="1">
      <alignment/>
    </xf>
    <xf numFmtId="0" fontId="14" fillId="0" borderId="0" xfId="0" applyFont="1" applyBorder="1" applyAlignment="1">
      <alignment horizontal="center"/>
    </xf>
    <xf numFmtId="16" fontId="6" fillId="0" borderId="0" xfId="0" applyNumberFormat="1" applyFont="1" applyBorder="1" applyAlignment="1">
      <alignment/>
    </xf>
    <xf numFmtId="14" fontId="6" fillId="0" borderId="10" xfId="0" applyNumberFormat="1" applyFont="1" applyFill="1" applyBorder="1" applyAlignment="1">
      <alignment/>
    </xf>
    <xf numFmtId="0" fontId="6" fillId="0" borderId="30" xfId="0" applyNumberFormat="1" applyFont="1" applyBorder="1" applyAlignment="1" quotePrefix="1">
      <alignment/>
    </xf>
    <xf numFmtId="0" fontId="6" fillId="0" borderId="30" xfId="0" applyFont="1" applyFill="1" applyBorder="1" applyAlignment="1">
      <alignment/>
    </xf>
    <xf numFmtId="16" fontId="6" fillId="0" borderId="30" xfId="0" applyNumberFormat="1" applyFont="1" applyBorder="1" applyAlignment="1">
      <alignment/>
    </xf>
    <xf numFmtId="0" fontId="6" fillId="0" borderId="30" xfId="0" applyFont="1" applyBorder="1" applyAlignment="1">
      <alignment/>
    </xf>
    <xf numFmtId="49" fontId="6" fillId="0" borderId="30" xfId="0" applyNumberFormat="1" applyFont="1" applyBorder="1" applyAlignment="1" quotePrefix="1">
      <alignment/>
    </xf>
    <xf numFmtId="0" fontId="7" fillId="0" borderId="30" xfId="0" applyFont="1" applyBorder="1" applyAlignment="1">
      <alignment horizontal="justify"/>
    </xf>
    <xf numFmtId="0" fontId="7" fillId="0" borderId="30" xfId="0" applyFont="1" applyBorder="1" applyAlignment="1">
      <alignment/>
    </xf>
    <xf numFmtId="42" fontId="6" fillId="0" borderId="30" xfId="0" applyNumberFormat="1" applyFont="1" applyFill="1" applyBorder="1" applyAlignment="1" quotePrefix="1">
      <alignment/>
    </xf>
    <xf numFmtId="42" fontId="6" fillId="33" borderId="30" xfId="0" applyNumberFormat="1" applyFont="1" applyFill="1" applyBorder="1" applyAlignment="1" quotePrefix="1">
      <alignment/>
    </xf>
    <xf numFmtId="42" fontId="6" fillId="0" borderId="30" xfId="0" applyNumberFormat="1" applyFont="1" applyBorder="1" applyAlignment="1" quotePrefix="1">
      <alignment/>
    </xf>
    <xf numFmtId="42" fontId="6" fillId="0" borderId="30" xfId="44" applyNumberFormat="1" applyFont="1" applyBorder="1" applyAlignment="1" quotePrefix="1">
      <alignment/>
    </xf>
    <xf numFmtId="0" fontId="0" fillId="0" borderId="0" xfId="0" applyBorder="1" applyAlignment="1">
      <alignment/>
    </xf>
    <xf numFmtId="42" fontId="6" fillId="0" borderId="30" xfId="44" applyNumberFormat="1" applyFont="1" applyFill="1" applyBorder="1" applyAlignment="1">
      <alignment horizontal="center"/>
    </xf>
    <xf numFmtId="49" fontId="6" fillId="0" borderId="30" xfId="59" applyNumberFormat="1" applyFont="1" applyBorder="1" applyAlignment="1" quotePrefix="1">
      <alignment/>
    </xf>
    <xf numFmtId="14" fontId="6" fillId="0" borderId="30" xfId="0" applyNumberFormat="1" applyFont="1" applyFill="1" applyBorder="1" applyAlignment="1">
      <alignment/>
    </xf>
    <xf numFmtId="42" fontId="6" fillId="0" borderId="30" xfId="0" applyNumberFormat="1" applyFont="1" applyFill="1" applyBorder="1" applyAlignment="1">
      <alignment/>
    </xf>
    <xf numFmtId="42" fontId="6" fillId="0" borderId="30" xfId="0" applyNumberFormat="1" applyFont="1" applyBorder="1" applyAlignment="1" quotePrefix="1">
      <alignment vertical="top"/>
    </xf>
    <xf numFmtId="0" fontId="0" fillId="0" borderId="0" xfId="0" applyFill="1" applyAlignment="1">
      <alignment/>
    </xf>
    <xf numFmtId="42" fontId="6" fillId="0" borderId="30" xfId="0" applyNumberFormat="1" applyFont="1" applyBorder="1" applyAlignment="1">
      <alignment vertical="top"/>
    </xf>
    <xf numFmtId="0" fontId="6" fillId="0" borderId="16" xfId="0" applyNumberFormat="1" applyFont="1" applyBorder="1" applyAlignment="1" quotePrefix="1">
      <alignment/>
    </xf>
    <xf numFmtId="0" fontId="6" fillId="0" borderId="16" xfId="0" applyFont="1" applyFill="1" applyBorder="1" applyAlignment="1">
      <alignment/>
    </xf>
    <xf numFmtId="16" fontId="6" fillId="0" borderId="16" xfId="0" applyNumberFormat="1" applyFont="1" applyBorder="1" applyAlignment="1">
      <alignment/>
    </xf>
    <xf numFmtId="0" fontId="6" fillId="0" borderId="16" xfId="0" applyFont="1" applyBorder="1" applyAlignment="1">
      <alignment/>
    </xf>
    <xf numFmtId="49" fontId="6" fillId="0" borderId="16" xfId="59" applyNumberFormat="1" applyFont="1" applyBorder="1" applyAlignment="1" quotePrefix="1">
      <alignment/>
    </xf>
    <xf numFmtId="0" fontId="6" fillId="0" borderId="16" xfId="0" applyNumberFormat="1" applyFont="1" applyFill="1" applyBorder="1" applyAlignment="1">
      <alignment/>
    </xf>
    <xf numFmtId="14" fontId="6" fillId="0" borderId="16" xfId="0" applyNumberFormat="1" applyFont="1" applyFill="1" applyBorder="1" applyAlignment="1">
      <alignment/>
    </xf>
    <xf numFmtId="0" fontId="6" fillId="0" borderId="16" xfId="0" applyFont="1" applyFill="1" applyBorder="1" applyAlignment="1">
      <alignment horizontal="center"/>
    </xf>
    <xf numFmtId="0" fontId="6" fillId="0" borderId="16" xfId="0" applyNumberFormat="1" applyFont="1" applyFill="1" applyBorder="1" applyAlignment="1" quotePrefix="1">
      <alignment/>
    </xf>
    <xf numFmtId="49" fontId="6" fillId="0" borderId="16" xfId="0" applyNumberFormat="1" applyFont="1" applyBorder="1" applyAlignment="1" quotePrefix="1">
      <alignment/>
    </xf>
    <xf numFmtId="0" fontId="7" fillId="0" borderId="16" xfId="0" applyFont="1" applyBorder="1" applyAlignment="1">
      <alignment horizontal="justify"/>
    </xf>
    <xf numFmtId="0" fontId="7" fillId="0" borderId="16" xfId="0" applyFont="1" applyBorder="1" applyAlignment="1">
      <alignment/>
    </xf>
    <xf numFmtId="42" fontId="6" fillId="0" borderId="16" xfId="0" applyNumberFormat="1" applyFont="1" applyFill="1" applyBorder="1" applyAlignment="1">
      <alignment/>
    </xf>
    <xf numFmtId="42" fontId="6" fillId="0" borderId="16" xfId="0" applyNumberFormat="1" applyFont="1" applyFill="1" applyBorder="1" applyAlignment="1" quotePrefix="1">
      <alignment/>
    </xf>
    <xf numFmtId="42" fontId="6" fillId="0" borderId="16" xfId="44" applyNumberFormat="1" applyFont="1" applyFill="1" applyBorder="1" applyAlignment="1">
      <alignment horizontal="center"/>
    </xf>
    <xf numFmtId="42" fontId="6" fillId="33" borderId="16" xfId="0" applyNumberFormat="1" applyFont="1" applyFill="1" applyBorder="1" applyAlignment="1" quotePrefix="1">
      <alignment/>
    </xf>
    <xf numFmtId="42" fontId="6" fillId="0" borderId="16" xfId="0" applyNumberFormat="1" applyFont="1" applyBorder="1" applyAlignment="1" quotePrefix="1">
      <alignment/>
    </xf>
    <xf numFmtId="42" fontId="6" fillId="0" borderId="16" xfId="44" applyNumberFormat="1" applyFont="1" applyBorder="1" applyAlignment="1" quotePrefix="1">
      <alignment/>
    </xf>
    <xf numFmtId="42" fontId="6" fillId="0" borderId="16" xfId="0" applyNumberFormat="1" applyFont="1" applyBorder="1" applyAlignment="1" quotePrefix="1">
      <alignment vertical="top"/>
    </xf>
    <xf numFmtId="16" fontId="6" fillId="0" borderId="0" xfId="0" applyNumberFormat="1" applyFont="1" applyFill="1" applyBorder="1" applyAlignment="1" quotePrefix="1">
      <alignment/>
    </xf>
    <xf numFmtId="0" fontId="6" fillId="0" borderId="0" xfId="0" applyFont="1" applyFill="1" applyBorder="1" applyAlignment="1">
      <alignment horizontal="left"/>
    </xf>
    <xf numFmtId="0" fontId="6" fillId="0" borderId="0" xfId="0" applyFont="1" applyBorder="1" applyAlignment="1">
      <alignment wrapText="1"/>
    </xf>
    <xf numFmtId="42" fontId="0" fillId="0" borderId="0" xfId="0" applyNumberFormat="1" applyAlignment="1">
      <alignment/>
    </xf>
    <xf numFmtId="0" fontId="6" fillId="0" borderId="0" xfId="0" applyNumberFormat="1" applyFont="1" applyBorder="1" applyAlignment="1" quotePrefix="1">
      <alignment/>
    </xf>
    <xf numFmtId="49" fontId="6" fillId="0" borderId="0" xfId="59" applyNumberFormat="1" applyFont="1" applyBorder="1" applyAlignment="1" quotePrefix="1">
      <alignment/>
    </xf>
    <xf numFmtId="0" fontId="6" fillId="0" borderId="0" xfId="0" applyNumberFormat="1" applyFont="1" applyFill="1" applyBorder="1" applyAlignment="1">
      <alignment/>
    </xf>
    <xf numFmtId="14" fontId="6" fillId="0" borderId="0" xfId="0" applyNumberFormat="1" applyFont="1" applyFill="1" applyBorder="1" applyAlignment="1">
      <alignment/>
    </xf>
    <xf numFmtId="0" fontId="6" fillId="0" borderId="0" xfId="0" applyNumberFormat="1" applyFont="1" applyFill="1" applyBorder="1" applyAlignment="1" quotePrefix="1">
      <alignment/>
    </xf>
    <xf numFmtId="49" fontId="6" fillId="0" borderId="0" xfId="0" applyNumberFormat="1" applyFont="1" applyBorder="1" applyAlignment="1" quotePrefix="1">
      <alignment/>
    </xf>
    <xf numFmtId="0" fontId="7" fillId="0" borderId="0" xfId="0" applyFont="1" applyBorder="1" applyAlignment="1">
      <alignment horizontal="justify"/>
    </xf>
    <xf numFmtId="0" fontId="7" fillId="0" borderId="0" xfId="0" applyFont="1" applyBorder="1" applyAlignment="1">
      <alignment/>
    </xf>
    <xf numFmtId="42" fontId="6" fillId="0" borderId="0" xfId="0" applyNumberFormat="1" applyFont="1" applyFill="1" applyBorder="1" applyAlignment="1" quotePrefix="1">
      <alignment/>
    </xf>
    <xf numFmtId="42" fontId="6" fillId="0" borderId="0" xfId="44" applyNumberFormat="1" applyFont="1" applyFill="1" applyBorder="1" applyAlignment="1">
      <alignment horizontal="center"/>
    </xf>
    <xf numFmtId="42" fontId="6" fillId="33" borderId="0" xfId="0" applyNumberFormat="1" applyFont="1" applyFill="1" applyBorder="1" applyAlignment="1" quotePrefix="1">
      <alignment/>
    </xf>
    <xf numFmtId="42" fontId="6" fillId="0" borderId="0" xfId="0" applyNumberFormat="1" applyFont="1" applyBorder="1" applyAlignment="1" quotePrefix="1">
      <alignment/>
    </xf>
    <xf numFmtId="42" fontId="6" fillId="0" borderId="0" xfId="44" applyNumberFormat="1" applyFont="1" applyBorder="1" applyAlignment="1" quotePrefix="1">
      <alignment/>
    </xf>
    <xf numFmtId="16" fontId="6" fillId="38" borderId="10" xfId="0" applyNumberFormat="1" applyFont="1" applyFill="1" applyBorder="1" applyAlignment="1" quotePrefix="1">
      <alignment/>
    </xf>
    <xf numFmtId="0" fontId="11" fillId="34" borderId="17" xfId="0" applyFont="1" applyFill="1" applyBorder="1" applyAlignment="1">
      <alignment horizontal="center"/>
    </xf>
    <xf numFmtId="0" fontId="11" fillId="34" borderId="31" xfId="0" applyFont="1" applyFill="1" applyBorder="1" applyAlignment="1">
      <alignment horizontal="center"/>
    </xf>
    <xf numFmtId="0" fontId="11" fillId="34" borderId="23" xfId="0" applyFont="1" applyFill="1" applyBorder="1" applyAlignment="1">
      <alignment horizontal="centerContinuous"/>
    </xf>
    <xf numFmtId="42" fontId="11" fillId="34" borderId="0" xfId="0" applyNumberFormat="1" applyFont="1" applyFill="1" applyBorder="1" applyAlignment="1">
      <alignment horizontal="center"/>
    </xf>
    <xf numFmtId="42" fontId="11" fillId="34" borderId="20" xfId="0" applyNumberFormat="1" applyFont="1" applyFill="1" applyBorder="1" applyAlignment="1">
      <alignment horizontal="center"/>
    </xf>
    <xf numFmtId="0" fontId="11" fillId="34" borderId="31" xfId="0" applyFont="1" applyFill="1" applyBorder="1" applyAlignment="1">
      <alignment horizontal="centerContinuous"/>
    </xf>
    <xf numFmtId="42" fontId="6" fillId="0" borderId="32" xfId="0" applyNumberFormat="1" applyFont="1" applyBorder="1" applyAlignment="1">
      <alignment horizontal="center" wrapText="1"/>
    </xf>
    <xf numFmtId="0" fontId="12" fillId="0" borderId="0" xfId="0" applyFont="1" applyAlignment="1">
      <alignment vertical="center"/>
    </xf>
    <xf numFmtId="0" fontId="6" fillId="0" borderId="0" xfId="0" applyFont="1" applyAlignment="1">
      <alignment vertical="center"/>
    </xf>
    <xf numFmtId="16" fontId="6" fillId="0" borderId="33" xfId="0" applyNumberFormat="1" applyFont="1" applyFill="1" applyBorder="1" applyAlignment="1" quotePrefix="1">
      <alignment horizontal="left" vertical="top"/>
    </xf>
    <xf numFmtId="17" fontId="6" fillId="0" borderId="10" xfId="0" applyNumberFormat="1" applyFont="1" applyFill="1" applyBorder="1" applyAlignment="1">
      <alignment horizontal="center" vertical="top"/>
    </xf>
    <xf numFmtId="42" fontId="6" fillId="0" borderId="10" xfId="0" applyNumberFormat="1" applyFont="1" applyFill="1" applyBorder="1" applyAlignment="1">
      <alignment horizontal="center" vertical="top"/>
    </xf>
    <xf numFmtId="42" fontId="6" fillId="0" borderId="10" xfId="0" applyNumberFormat="1" applyFont="1" applyFill="1" applyBorder="1" applyAlignment="1">
      <alignment vertical="top"/>
    </xf>
    <xf numFmtId="42" fontId="6" fillId="0" borderId="34" xfId="0" applyNumberFormat="1" applyFont="1" applyFill="1" applyBorder="1" applyAlignment="1">
      <alignment vertical="top"/>
    </xf>
    <xf numFmtId="16" fontId="6" fillId="0" borderId="35" xfId="0" applyNumberFormat="1" applyFont="1" applyFill="1" applyBorder="1" applyAlignment="1" quotePrefix="1">
      <alignment horizontal="left" vertical="top"/>
    </xf>
    <xf numFmtId="0" fontId="6" fillId="0" borderId="36" xfId="0" applyFont="1" applyFill="1" applyBorder="1" applyAlignment="1">
      <alignment vertical="top" wrapText="1"/>
    </xf>
    <xf numFmtId="17" fontId="6" fillId="0" borderId="36" xfId="0" applyNumberFormat="1" applyFont="1" applyFill="1" applyBorder="1" applyAlignment="1">
      <alignment horizontal="center" vertical="top"/>
    </xf>
    <xf numFmtId="42" fontId="6" fillId="0" borderId="36" xfId="0" applyNumberFormat="1" applyFont="1" applyFill="1" applyBorder="1" applyAlignment="1">
      <alignment horizontal="center" vertical="top"/>
    </xf>
    <xf numFmtId="42" fontId="6" fillId="0" borderId="36" xfId="0" applyNumberFormat="1" applyFont="1" applyFill="1" applyBorder="1" applyAlignment="1">
      <alignment vertical="top"/>
    </xf>
    <xf numFmtId="42" fontId="6" fillId="0" borderId="37" xfId="0" applyNumberFormat="1" applyFont="1" applyFill="1" applyBorder="1" applyAlignment="1">
      <alignment vertical="top"/>
    </xf>
    <xf numFmtId="16" fontId="6" fillId="0" borderId="38" xfId="0" applyNumberFormat="1" applyFont="1" applyFill="1" applyBorder="1" applyAlignment="1" quotePrefix="1">
      <alignment horizontal="left" vertical="top"/>
    </xf>
    <xf numFmtId="0" fontId="6" fillId="0" borderId="39" xfId="0" applyFont="1" applyFill="1" applyBorder="1" applyAlignment="1">
      <alignment vertical="top"/>
    </xf>
    <xf numFmtId="17" fontId="6" fillId="0" borderId="39" xfId="0" applyNumberFormat="1" applyFont="1" applyFill="1" applyBorder="1" applyAlignment="1">
      <alignment horizontal="center" vertical="top"/>
    </xf>
    <xf numFmtId="42" fontId="6" fillId="0" borderId="39" xfId="0" applyNumberFormat="1" applyFont="1" applyFill="1" applyBorder="1" applyAlignment="1">
      <alignment horizontal="center" vertical="top"/>
    </xf>
    <xf numFmtId="42" fontId="6" fillId="0" borderId="39" xfId="0" applyNumberFormat="1" applyFont="1" applyFill="1" applyBorder="1" applyAlignment="1">
      <alignment vertical="top"/>
    </xf>
    <xf numFmtId="42" fontId="6" fillId="0" borderId="40" xfId="0" applyNumberFormat="1" applyFont="1" applyFill="1" applyBorder="1" applyAlignment="1">
      <alignment vertical="top"/>
    </xf>
    <xf numFmtId="0" fontId="6" fillId="0" borderId="10" xfId="0" applyFont="1" applyFill="1" applyBorder="1" applyAlignment="1">
      <alignment vertical="top" wrapText="1"/>
    </xf>
    <xf numFmtId="42" fontId="6" fillId="0" borderId="0" xfId="0" applyNumberFormat="1" applyFont="1" applyFill="1" applyBorder="1" applyAlignment="1">
      <alignment vertical="top"/>
    </xf>
    <xf numFmtId="0" fontId="6" fillId="0" borderId="0" xfId="0" applyFont="1" applyFill="1" applyBorder="1" applyAlignment="1">
      <alignment vertical="top"/>
    </xf>
    <xf numFmtId="17"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16" fontId="6" fillId="39" borderId="10" xfId="0" applyNumberFormat="1" applyFont="1" applyFill="1" applyBorder="1" applyAlignment="1" quotePrefix="1">
      <alignment/>
    </xf>
    <xf numFmtId="16" fontId="6" fillId="40" borderId="10" xfId="0" applyNumberFormat="1" applyFont="1" applyFill="1" applyBorder="1" applyAlignment="1" quotePrefix="1">
      <alignment/>
    </xf>
    <xf numFmtId="16" fontId="6" fillId="0" borderId="0" xfId="0" applyNumberFormat="1" applyFont="1" applyFill="1" applyBorder="1" applyAlignment="1">
      <alignment/>
    </xf>
    <xf numFmtId="49" fontId="6" fillId="0" borderId="0" xfId="59" applyNumberFormat="1" applyFont="1" applyFill="1" applyBorder="1" applyAlignment="1">
      <alignment/>
    </xf>
    <xf numFmtId="49" fontId="6" fillId="0" borderId="0" xfId="0" applyNumberFormat="1" applyFont="1" applyFill="1" applyBorder="1" applyAlignment="1" quotePrefix="1">
      <alignment/>
    </xf>
    <xf numFmtId="0" fontId="7" fillId="0" borderId="0" xfId="0" applyFont="1" applyFill="1" applyBorder="1" applyAlignment="1">
      <alignment horizontal="justify"/>
    </xf>
    <xf numFmtId="42" fontId="6" fillId="0" borderId="0" xfId="44" applyNumberFormat="1" applyFont="1" applyFill="1" applyBorder="1" applyAlignment="1" quotePrefix="1">
      <alignment/>
    </xf>
    <xf numFmtId="42" fontId="6" fillId="0" borderId="0" xfId="0" applyNumberFormat="1" applyFont="1" applyFill="1" applyBorder="1" applyAlignment="1">
      <alignment/>
    </xf>
    <xf numFmtId="0" fontId="6" fillId="0" borderId="0" xfId="0" applyFont="1" applyFill="1" applyBorder="1" applyAlignment="1">
      <alignment/>
    </xf>
    <xf numFmtId="42" fontId="6" fillId="0" borderId="41" xfId="0" applyNumberFormat="1" applyFont="1" applyBorder="1" applyAlignment="1">
      <alignment/>
    </xf>
    <xf numFmtId="0" fontId="6" fillId="0" borderId="30" xfId="0" applyNumberFormat="1" applyFont="1" applyFill="1" applyBorder="1" applyAlignment="1">
      <alignment/>
    </xf>
    <xf numFmtId="0" fontId="6" fillId="0" borderId="30" xfId="0" applyFont="1" applyFill="1" applyBorder="1" applyAlignment="1">
      <alignment horizontal="center"/>
    </xf>
    <xf numFmtId="0" fontId="6" fillId="0" borderId="30" xfId="0" applyNumberFormat="1" applyFont="1" applyFill="1" applyBorder="1" applyAlignment="1" quotePrefix="1">
      <alignment/>
    </xf>
    <xf numFmtId="0" fontId="6" fillId="0" borderId="10" xfId="0" applyFont="1" applyFill="1" applyBorder="1" applyAlignment="1">
      <alignment horizontal="center"/>
    </xf>
    <xf numFmtId="0" fontId="6" fillId="0" borderId="10" xfId="0" applyNumberFormat="1" applyFont="1" applyFill="1" applyBorder="1" applyAlignment="1">
      <alignment/>
    </xf>
    <xf numFmtId="0" fontId="6" fillId="0" borderId="39" xfId="0" applyFont="1" applyFill="1" applyBorder="1" applyAlignment="1">
      <alignment vertical="top" wrapText="1"/>
    </xf>
    <xf numFmtId="16" fontId="6" fillId="0" borderId="0" xfId="0" applyNumberFormat="1" applyFont="1" applyFill="1" applyBorder="1" applyAlignment="1" quotePrefix="1">
      <alignment horizontal="left" vertical="top"/>
    </xf>
    <xf numFmtId="0" fontId="6" fillId="0" borderId="0" xfId="0" applyFont="1" applyFill="1" applyBorder="1" applyAlignment="1">
      <alignment vertical="top" wrapText="1"/>
    </xf>
    <xf numFmtId="42" fontId="6" fillId="0" borderId="0" xfId="0" applyNumberFormat="1" applyFont="1" applyFill="1" applyBorder="1" applyAlignment="1">
      <alignment horizontal="center" vertical="top"/>
    </xf>
    <xf numFmtId="0" fontId="6" fillId="0" borderId="42" xfId="0" applyFont="1" applyBorder="1" applyAlignment="1">
      <alignment horizontal="center"/>
    </xf>
    <xf numFmtId="42" fontId="6" fillId="0" borderId="43" xfId="0" applyNumberFormat="1" applyFont="1" applyBorder="1" applyAlignment="1">
      <alignment horizontal="center"/>
    </xf>
    <xf numFmtId="42" fontId="6" fillId="0" borderId="44" xfId="0" applyNumberFormat="1" applyFont="1" applyBorder="1" applyAlignment="1">
      <alignment horizontal="center"/>
    </xf>
    <xf numFmtId="0" fontId="11" fillId="34" borderId="19" xfId="0" applyFont="1" applyFill="1" applyBorder="1" applyAlignment="1">
      <alignment horizontal="center" vertical="center"/>
    </xf>
    <xf numFmtId="0" fontId="11" fillId="34" borderId="0" xfId="0" applyFont="1" applyFill="1" applyBorder="1" applyAlignment="1">
      <alignment horizontal="centerContinuous"/>
    </xf>
    <xf numFmtId="0" fontId="11" fillId="34" borderId="23" xfId="0" applyFont="1" applyFill="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41" borderId="10" xfId="0" applyFont="1" applyFill="1" applyBorder="1" applyAlignment="1">
      <alignment horizontal="center"/>
    </xf>
    <xf numFmtId="0" fontId="6" fillId="41" borderId="10" xfId="0" applyNumberFormat="1" applyFont="1" applyFill="1" applyBorder="1" applyAlignment="1" quotePrefix="1">
      <alignment/>
    </xf>
    <xf numFmtId="0" fontId="6" fillId="41" borderId="10" xfId="0" applyNumberFormat="1" applyFont="1" applyFill="1" applyBorder="1" applyAlignment="1">
      <alignment/>
    </xf>
    <xf numFmtId="49" fontId="7" fillId="0" borderId="10" xfId="0" applyNumberFormat="1" applyFont="1" applyBorder="1" applyAlignment="1">
      <alignment horizontal="justify"/>
    </xf>
    <xf numFmtId="49" fontId="7" fillId="0" borderId="10" xfId="0" applyNumberFormat="1" applyFont="1" applyBorder="1" applyAlignment="1">
      <alignment/>
    </xf>
    <xf numFmtId="0" fontId="8" fillId="34" borderId="45" xfId="0" applyFont="1" applyFill="1" applyBorder="1" applyAlignment="1">
      <alignment horizontal="center"/>
    </xf>
    <xf numFmtId="0" fontId="0" fillId="0" borderId="46" xfId="0" applyBorder="1" applyAlignment="1">
      <alignment/>
    </xf>
    <xf numFmtId="0" fontId="0" fillId="0" borderId="47" xfId="0" applyBorder="1" applyAlignment="1">
      <alignment/>
    </xf>
    <xf numFmtId="0" fontId="8" fillId="34" borderId="48" xfId="0" applyFont="1" applyFill="1"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11" fillId="34" borderId="21" xfId="0" applyFont="1" applyFill="1" applyBorder="1" applyAlignment="1">
      <alignment horizontal="center"/>
    </xf>
    <xf numFmtId="0" fontId="0" fillId="0" borderId="20" xfId="0" applyBorder="1" applyAlignment="1">
      <alignment horizontal="center"/>
    </xf>
    <xf numFmtId="0" fontId="10" fillId="34" borderId="48" xfId="0" applyFont="1" applyFill="1" applyBorder="1" applyAlignment="1">
      <alignment horizontal="left"/>
    </xf>
    <xf numFmtId="0" fontId="15" fillId="0" borderId="0" xfId="0" applyFont="1" applyBorder="1" applyAlignment="1">
      <alignment horizontal="left"/>
    </xf>
    <xf numFmtId="0" fontId="15" fillId="0" borderId="49"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36"/>
  <sheetViews>
    <sheetView zoomScale="90" zoomScaleNormal="90" zoomScaleSheetLayoutView="50" zoomScalePageLayoutView="0" workbookViewId="0" topLeftCell="A1">
      <pane xSplit="3" topLeftCell="S1" activePane="topRight" state="frozen"/>
      <selection pane="topLeft" activeCell="A1" sqref="A1"/>
      <selection pane="topRight" activeCell="AF3" sqref="AF3"/>
    </sheetView>
  </sheetViews>
  <sheetFormatPr defaultColWidth="9.140625" defaultRowHeight="19.5" customHeight="1"/>
  <cols>
    <col min="1" max="1" width="7.00390625" style="0" bestFit="1" customWidth="1"/>
    <col min="2" max="2" width="8.421875" style="0" customWidth="1"/>
    <col min="3" max="3" width="60.7109375" style="0" bestFit="1" customWidth="1"/>
    <col min="4" max="4" width="8.28125" style="0" customWidth="1"/>
    <col min="5" max="5" width="12.421875" style="0" customWidth="1"/>
    <col min="6" max="6" width="13.7109375" style="0" customWidth="1"/>
    <col min="7" max="7" width="12.57421875" style="0" customWidth="1"/>
    <col min="8" max="8" width="7.00390625" style="0" customWidth="1"/>
    <col min="9" max="9" width="8.57421875" style="81" customWidth="1"/>
    <col min="10" max="10" width="22.8515625" style="0" customWidth="1"/>
    <col min="11" max="11" width="11.7109375" style="0" customWidth="1"/>
    <col min="12" max="12" width="8.28125" style="0" customWidth="1"/>
    <col min="13" max="13" width="8.140625" style="0" customWidth="1"/>
    <col min="14" max="14" width="10.57421875" style="0" customWidth="1"/>
    <col min="15" max="15" width="9.7109375" style="0" customWidth="1"/>
    <col min="16" max="16" width="11.57421875" style="0" customWidth="1"/>
    <col min="17" max="17" width="13.28125" style="0" customWidth="1"/>
    <col min="18" max="18" width="10.8515625" style="0" customWidth="1"/>
    <col min="19" max="19" width="3.7109375" style="0" customWidth="1"/>
    <col min="21" max="21" width="9.421875" style="0" customWidth="1"/>
    <col min="22" max="22" width="7.57421875" style="0" customWidth="1"/>
    <col min="23" max="23" width="8.7109375" style="0" customWidth="1"/>
    <col min="24" max="24" width="18.57421875" style="0" customWidth="1"/>
    <col min="25" max="25" width="25.7109375" style="0" customWidth="1"/>
    <col min="26" max="26" width="11.57421875" style="0" customWidth="1"/>
    <col min="27" max="27" width="10.57421875" style="0" customWidth="1"/>
    <col min="28" max="28" width="11.00390625" style="0" customWidth="1"/>
    <col min="29" max="29" width="9.7109375" style="0" customWidth="1"/>
    <col min="30" max="30" width="11.00390625" style="0" customWidth="1"/>
    <col min="31" max="31" width="9.7109375" style="0" customWidth="1"/>
    <col min="32" max="33" width="11.00390625" style="0" customWidth="1"/>
    <col min="34" max="34" width="8.28125" style="0" customWidth="1"/>
    <col min="35" max="35" width="9.7109375" style="0" customWidth="1"/>
    <col min="36" max="36" width="11.00390625" style="0" customWidth="1"/>
    <col min="37" max="37" width="8.7109375" style="0" customWidth="1"/>
    <col min="38" max="38" width="12.28125" style="0" customWidth="1"/>
    <col min="39" max="39" width="11.00390625" style="0" customWidth="1"/>
    <col min="40" max="40" width="11.57421875" style="0" customWidth="1"/>
    <col min="41" max="41" width="12.140625" style="0" customWidth="1"/>
    <col min="42" max="42" width="15.421875" style="0" customWidth="1"/>
    <col min="43" max="43" width="15.140625" style="0" customWidth="1"/>
    <col min="44" max="44" width="10.8515625" style="0" customWidth="1"/>
    <col min="45" max="45" width="11.8515625" style="0" customWidth="1"/>
    <col min="46" max="46" width="14.140625" style="0" customWidth="1"/>
    <col min="47" max="47" width="18.421875" style="0" customWidth="1"/>
    <col min="48" max="48" width="15.140625" style="0" bestFit="1" customWidth="1"/>
    <col min="49" max="49" width="19.421875" style="0" bestFit="1" customWidth="1"/>
    <col min="50" max="50" width="14.421875" style="0" customWidth="1"/>
    <col min="51" max="51" width="12.00390625" style="0" customWidth="1"/>
    <col min="52" max="52" width="8.421875" style="0" bestFit="1" customWidth="1"/>
  </cols>
  <sheetData>
    <row r="1" spans="1:52" ht="35.25" customHeight="1">
      <c r="A1" s="22" t="s">
        <v>57</v>
      </c>
      <c r="B1" s="22" t="s">
        <v>86</v>
      </c>
      <c r="C1" s="50" t="s">
        <v>0</v>
      </c>
      <c r="D1" s="5" t="s">
        <v>1</v>
      </c>
      <c r="E1" s="5" t="s">
        <v>2</v>
      </c>
      <c r="F1" s="4" t="s">
        <v>33</v>
      </c>
      <c r="G1" s="5" t="s">
        <v>3</v>
      </c>
      <c r="H1" s="5" t="s">
        <v>4</v>
      </c>
      <c r="I1" s="50" t="s">
        <v>5</v>
      </c>
      <c r="J1" s="5" t="s">
        <v>6</v>
      </c>
      <c r="K1" s="5" t="s">
        <v>7</v>
      </c>
      <c r="L1" s="5" t="s">
        <v>8</v>
      </c>
      <c r="M1" s="5" t="s">
        <v>9</v>
      </c>
      <c r="N1" s="5" t="s">
        <v>10</v>
      </c>
      <c r="O1" s="5" t="s">
        <v>11</v>
      </c>
      <c r="P1" s="5" t="s">
        <v>12</v>
      </c>
      <c r="Q1" s="5" t="s">
        <v>13</v>
      </c>
      <c r="R1" s="5" t="s">
        <v>14</v>
      </c>
      <c r="S1" s="4" t="s">
        <v>49</v>
      </c>
      <c r="T1" s="4" t="s">
        <v>50</v>
      </c>
      <c r="U1" s="5" t="s">
        <v>15</v>
      </c>
      <c r="V1" s="5" t="s">
        <v>16</v>
      </c>
      <c r="W1" s="5" t="s">
        <v>17</v>
      </c>
      <c r="X1" s="5" t="s">
        <v>18</v>
      </c>
      <c r="Y1" s="5" t="s">
        <v>19</v>
      </c>
      <c r="Z1" s="45" t="s">
        <v>20</v>
      </c>
      <c r="AA1" s="45" t="s">
        <v>21</v>
      </c>
      <c r="AB1" s="45" t="s">
        <v>22</v>
      </c>
      <c r="AC1" s="45" t="s">
        <v>23</v>
      </c>
      <c r="AD1" s="45" t="s">
        <v>24</v>
      </c>
      <c r="AE1" s="45" t="s">
        <v>25</v>
      </c>
      <c r="AF1" s="45" t="s">
        <v>26</v>
      </c>
      <c r="AG1" s="45" t="s">
        <v>27</v>
      </c>
      <c r="AH1" s="46" t="s">
        <v>40</v>
      </c>
      <c r="AI1" s="46" t="s">
        <v>41</v>
      </c>
      <c r="AJ1" s="46" t="s">
        <v>42</v>
      </c>
      <c r="AK1" s="46" t="s">
        <v>43</v>
      </c>
      <c r="AL1" s="47" t="s">
        <v>104</v>
      </c>
      <c r="AM1" s="6" t="s">
        <v>44</v>
      </c>
      <c r="AN1" s="6" t="s">
        <v>74</v>
      </c>
      <c r="AO1" s="4" t="s">
        <v>75</v>
      </c>
      <c r="AP1" s="6" t="s">
        <v>76</v>
      </c>
      <c r="AQ1" s="6" t="s">
        <v>77</v>
      </c>
      <c r="AR1" s="4" t="s">
        <v>45</v>
      </c>
      <c r="AS1" s="4" t="s">
        <v>46</v>
      </c>
      <c r="AT1" s="4" t="s">
        <v>56</v>
      </c>
      <c r="AU1" s="4" t="s">
        <v>58</v>
      </c>
      <c r="AV1" s="7" t="s">
        <v>28</v>
      </c>
      <c r="AW1" s="7" t="s">
        <v>102</v>
      </c>
      <c r="AX1" s="160" t="s">
        <v>47</v>
      </c>
      <c r="AY1" s="39"/>
      <c r="AZ1" s="39"/>
    </row>
    <row r="2" spans="1:52" ht="19.5" customHeight="1">
      <c r="A2" s="151" t="s">
        <v>84</v>
      </c>
      <c r="B2" s="5" t="s">
        <v>140</v>
      </c>
      <c r="C2" s="52" t="s">
        <v>175</v>
      </c>
      <c r="D2" s="8" t="s">
        <v>51</v>
      </c>
      <c r="E2" s="9" t="s">
        <v>31</v>
      </c>
      <c r="F2" s="10"/>
      <c r="G2" s="5" t="s">
        <v>29</v>
      </c>
      <c r="H2" s="180">
        <v>4</v>
      </c>
      <c r="I2" s="63">
        <v>41334</v>
      </c>
      <c r="J2" s="63">
        <f>I2+214</f>
        <v>41548</v>
      </c>
      <c r="K2" s="178" t="s">
        <v>170</v>
      </c>
      <c r="L2" s="179">
        <v>39</v>
      </c>
      <c r="M2" s="5">
        <v>0</v>
      </c>
      <c r="N2" s="5">
        <v>1</v>
      </c>
      <c r="O2" s="5">
        <v>0</v>
      </c>
      <c r="P2" s="5">
        <v>0</v>
      </c>
      <c r="Q2" s="5">
        <v>0</v>
      </c>
      <c r="R2" s="5">
        <v>0</v>
      </c>
      <c r="S2" s="5"/>
      <c r="T2" s="11"/>
      <c r="U2" s="5">
        <v>0</v>
      </c>
      <c r="V2" s="5">
        <v>0</v>
      </c>
      <c r="W2" s="5">
        <v>1</v>
      </c>
      <c r="X2" s="12" t="s">
        <v>141</v>
      </c>
      <c r="Y2" s="17" t="s">
        <v>142</v>
      </c>
      <c r="Z2" s="49">
        <v>3922960</v>
      </c>
      <c r="AA2" s="48">
        <v>10000</v>
      </c>
      <c r="AB2" s="48">
        <v>100000</v>
      </c>
      <c r="AC2" s="48">
        <v>5000</v>
      </c>
      <c r="AD2" s="48"/>
      <c r="AE2" s="48"/>
      <c r="AF2" s="48"/>
      <c r="AG2" s="48">
        <v>10000</v>
      </c>
      <c r="AH2" s="48"/>
      <c r="AI2" s="48">
        <v>4000</v>
      </c>
      <c r="AJ2" s="48"/>
      <c r="AK2" s="48"/>
      <c r="AL2" s="48">
        <f aca="true" t="shared" si="0" ref="AL2:AL10">SUM(Z2:AK2)</f>
        <v>4051960</v>
      </c>
      <c r="AM2" s="21"/>
      <c r="AN2" s="14">
        <f aca="true" t="shared" si="1" ref="AN2:AN10">Z2</f>
        <v>3922960</v>
      </c>
      <c r="AO2" s="14">
        <f>AA2+AB2+AC2</f>
        <v>115000</v>
      </c>
      <c r="AP2" s="7">
        <f aca="true" t="shared" si="2" ref="AP2:AP10">AF2+AG2+AM2+AN2+AO2</f>
        <v>4047960</v>
      </c>
      <c r="AQ2" s="7">
        <f aca="true" t="shared" si="3" ref="AQ2:AQ10">AN2+AO2</f>
        <v>4037960</v>
      </c>
      <c r="AR2" s="7"/>
      <c r="AS2" s="7"/>
      <c r="AT2" s="7"/>
      <c r="AU2" s="9" t="s">
        <v>31</v>
      </c>
      <c r="AV2" s="15">
        <f aca="true" t="shared" si="4" ref="AV2:AV10">AQ2-AR2-AS2-AT2</f>
        <v>4037960</v>
      </c>
      <c r="AW2" s="7">
        <f>ROUNDDOWN(AV2*0.5,-3)</f>
        <v>2018000</v>
      </c>
      <c r="AX2" s="160"/>
      <c r="AY2" s="158"/>
      <c r="AZ2" s="159"/>
    </row>
    <row r="3" spans="1:52" ht="19.5" customHeight="1">
      <c r="A3" s="151" t="s">
        <v>85</v>
      </c>
      <c r="B3" s="8" t="s">
        <v>88</v>
      </c>
      <c r="C3" s="52" t="s">
        <v>207</v>
      </c>
      <c r="D3" s="8" t="s">
        <v>52</v>
      </c>
      <c r="E3" s="9"/>
      <c r="F3" s="16"/>
      <c r="G3" s="5" t="s">
        <v>29</v>
      </c>
      <c r="H3" s="180">
        <v>3</v>
      </c>
      <c r="I3" s="63">
        <v>41548</v>
      </c>
      <c r="J3" s="63">
        <f>I3+365</f>
        <v>41913</v>
      </c>
      <c r="K3" s="178" t="s">
        <v>131</v>
      </c>
      <c r="L3" s="179">
        <v>30</v>
      </c>
      <c r="M3" s="5">
        <v>1</v>
      </c>
      <c r="N3" s="5">
        <v>0</v>
      </c>
      <c r="O3" s="5">
        <v>0</v>
      </c>
      <c r="P3" s="5">
        <v>0</v>
      </c>
      <c r="Q3" s="5">
        <v>0</v>
      </c>
      <c r="R3" s="5">
        <v>0</v>
      </c>
      <c r="S3" s="5"/>
      <c r="T3" s="11"/>
      <c r="U3" s="5">
        <v>0</v>
      </c>
      <c r="V3" s="5">
        <v>1</v>
      </c>
      <c r="W3" s="5">
        <v>0</v>
      </c>
      <c r="X3" s="12" t="s">
        <v>39</v>
      </c>
      <c r="Y3" s="12" t="s">
        <v>143</v>
      </c>
      <c r="Z3" s="48">
        <v>5721708</v>
      </c>
      <c r="AA3" s="48">
        <v>250000</v>
      </c>
      <c r="AB3" s="48">
        <v>100000</v>
      </c>
      <c r="AC3" s="48">
        <v>50000</v>
      </c>
      <c r="AD3" s="48"/>
      <c r="AE3" s="48"/>
      <c r="AF3" s="48">
        <v>400000</v>
      </c>
      <c r="AG3" s="48">
        <v>700000</v>
      </c>
      <c r="AH3" s="48"/>
      <c r="AI3" s="48"/>
      <c r="AJ3" s="48"/>
      <c r="AK3" s="48">
        <v>25000</v>
      </c>
      <c r="AL3" s="48">
        <f t="shared" si="0"/>
        <v>7246708</v>
      </c>
      <c r="AM3" s="13"/>
      <c r="AN3" s="14">
        <f t="shared" si="1"/>
        <v>5721708</v>
      </c>
      <c r="AO3" s="14">
        <f>AA3+AB3+AC3</f>
        <v>400000</v>
      </c>
      <c r="AP3" s="7">
        <f t="shared" si="2"/>
        <v>7221708</v>
      </c>
      <c r="AQ3" s="7">
        <f t="shared" si="3"/>
        <v>6121708</v>
      </c>
      <c r="AR3" s="7"/>
      <c r="AS3" s="7"/>
      <c r="AT3" s="7"/>
      <c r="AU3" s="9"/>
      <c r="AV3" s="15">
        <f t="shared" si="4"/>
        <v>6121708</v>
      </c>
      <c r="AW3" s="7">
        <f>ROUNDDOWN(AV3*0.5,-3)</f>
        <v>3060000</v>
      </c>
      <c r="AX3" s="160"/>
      <c r="AY3" s="158"/>
      <c r="AZ3" s="159"/>
    </row>
    <row r="4" spans="1:52" ht="34.5" customHeight="1">
      <c r="A4" s="59" t="s">
        <v>90</v>
      </c>
      <c r="B4" s="8" t="s">
        <v>188</v>
      </c>
      <c r="C4" s="176" t="s">
        <v>190</v>
      </c>
      <c r="D4" s="8" t="s">
        <v>52</v>
      </c>
      <c r="E4" s="9" t="s">
        <v>136</v>
      </c>
      <c r="F4" s="16" t="s">
        <v>48</v>
      </c>
      <c r="G4" s="5" t="s">
        <v>29</v>
      </c>
      <c r="H4" s="180">
        <v>3</v>
      </c>
      <c r="I4" s="63">
        <v>41306</v>
      </c>
      <c r="J4" s="63">
        <f>I4+242</f>
        <v>41548</v>
      </c>
      <c r="K4" s="178" t="s">
        <v>189</v>
      </c>
      <c r="L4" s="179">
        <v>0</v>
      </c>
      <c r="M4" s="5">
        <v>0</v>
      </c>
      <c r="N4" s="5">
        <v>0</v>
      </c>
      <c r="O4" s="5">
        <v>0</v>
      </c>
      <c r="P4" s="5">
        <v>1</v>
      </c>
      <c r="Q4" s="5">
        <v>0</v>
      </c>
      <c r="R4" s="5">
        <v>0</v>
      </c>
      <c r="S4" s="5"/>
      <c r="T4" s="11"/>
      <c r="U4" s="5">
        <v>0</v>
      </c>
      <c r="V4" s="5">
        <v>0</v>
      </c>
      <c r="W4" s="5">
        <v>1</v>
      </c>
      <c r="X4" s="12" t="s">
        <v>192</v>
      </c>
      <c r="Y4" s="12" t="s">
        <v>191</v>
      </c>
      <c r="Z4" s="48">
        <v>713000</v>
      </c>
      <c r="AA4" s="48"/>
      <c r="AB4" s="48"/>
      <c r="AC4" s="48"/>
      <c r="AD4" s="48"/>
      <c r="AE4" s="48"/>
      <c r="AF4" s="48"/>
      <c r="AG4" s="48"/>
      <c r="AH4" s="48"/>
      <c r="AI4" s="48"/>
      <c r="AJ4" s="48"/>
      <c r="AK4" s="48"/>
      <c r="AL4" s="48">
        <f t="shared" si="0"/>
        <v>713000</v>
      </c>
      <c r="AM4" s="13"/>
      <c r="AN4" s="14">
        <f t="shared" si="1"/>
        <v>713000</v>
      </c>
      <c r="AO4" s="14"/>
      <c r="AP4" s="7">
        <f t="shared" si="2"/>
        <v>713000</v>
      </c>
      <c r="AQ4" s="7">
        <f t="shared" si="3"/>
        <v>713000</v>
      </c>
      <c r="AR4" s="7"/>
      <c r="AS4" s="7"/>
      <c r="AT4" s="7"/>
      <c r="AU4" s="9"/>
      <c r="AV4" s="15">
        <f t="shared" si="4"/>
        <v>713000</v>
      </c>
      <c r="AW4" s="7">
        <f aca="true" t="shared" si="5" ref="AW4:AW10">ROUNDDOWN(AV4*0.5,-3)</f>
        <v>356000</v>
      </c>
      <c r="AX4" s="160">
        <f>AW4*0.5</f>
        <v>178000</v>
      </c>
      <c r="AY4" s="158"/>
      <c r="AZ4" s="159"/>
    </row>
    <row r="5" spans="1:52" ht="34.5" customHeight="1">
      <c r="A5" s="5" t="s">
        <v>123</v>
      </c>
      <c r="B5" s="5"/>
      <c r="C5" s="176" t="s">
        <v>176</v>
      </c>
      <c r="D5" s="8" t="s">
        <v>52</v>
      </c>
      <c r="E5" s="9" t="s">
        <v>35</v>
      </c>
      <c r="F5" s="16" t="s">
        <v>48</v>
      </c>
      <c r="G5" s="5" t="s">
        <v>29</v>
      </c>
      <c r="H5" s="180" t="s">
        <v>30</v>
      </c>
      <c r="I5" s="63">
        <v>41334</v>
      </c>
      <c r="J5" s="63">
        <f aca="true" t="shared" si="6" ref="J5:J10">I5+214</f>
        <v>41548</v>
      </c>
      <c r="K5" s="178" t="s">
        <v>117</v>
      </c>
      <c r="L5" s="179">
        <v>71</v>
      </c>
      <c r="M5" s="5">
        <v>0</v>
      </c>
      <c r="N5" s="5">
        <v>1</v>
      </c>
      <c r="O5" s="5">
        <v>0</v>
      </c>
      <c r="P5" s="5">
        <v>0</v>
      </c>
      <c r="Q5" s="5">
        <v>0</v>
      </c>
      <c r="R5" s="5">
        <v>0</v>
      </c>
      <c r="S5" s="5"/>
      <c r="T5" s="11"/>
      <c r="U5" s="5">
        <v>0</v>
      </c>
      <c r="V5" s="5">
        <v>1</v>
      </c>
      <c r="W5" s="5">
        <v>0</v>
      </c>
      <c r="X5" s="12" t="s">
        <v>153</v>
      </c>
      <c r="Y5" s="17" t="s">
        <v>99</v>
      </c>
      <c r="Z5" s="49">
        <v>958000</v>
      </c>
      <c r="AA5" s="48"/>
      <c r="AB5" s="48"/>
      <c r="AC5" s="48"/>
      <c r="AD5" s="48"/>
      <c r="AE5" s="48"/>
      <c r="AF5" s="48"/>
      <c r="AG5" s="48"/>
      <c r="AH5" s="48"/>
      <c r="AI5" s="48"/>
      <c r="AJ5" s="48"/>
      <c r="AK5" s="48"/>
      <c r="AL5" s="48">
        <f t="shared" si="0"/>
        <v>958000</v>
      </c>
      <c r="AM5" s="21"/>
      <c r="AN5" s="14">
        <f t="shared" si="1"/>
        <v>958000</v>
      </c>
      <c r="AO5" s="14"/>
      <c r="AP5" s="7">
        <f t="shared" si="2"/>
        <v>958000</v>
      </c>
      <c r="AQ5" s="7">
        <f t="shared" si="3"/>
        <v>958000</v>
      </c>
      <c r="AR5" s="7"/>
      <c r="AS5" s="7"/>
      <c r="AT5" s="7"/>
      <c r="AU5" s="9" t="s">
        <v>31</v>
      </c>
      <c r="AV5" s="15">
        <f t="shared" si="4"/>
        <v>958000</v>
      </c>
      <c r="AW5" s="7">
        <f t="shared" si="5"/>
        <v>479000</v>
      </c>
      <c r="AX5" s="160">
        <f>AW5*0.5</f>
        <v>239500</v>
      </c>
      <c r="AY5" s="158"/>
      <c r="AZ5" s="159"/>
    </row>
    <row r="6" spans="1:52" ht="32.25" customHeight="1">
      <c r="A6" s="5" t="s">
        <v>124</v>
      </c>
      <c r="B6" s="5"/>
      <c r="C6" s="176" t="s">
        <v>177</v>
      </c>
      <c r="D6" s="8" t="s">
        <v>52</v>
      </c>
      <c r="E6" s="9" t="s">
        <v>113</v>
      </c>
      <c r="F6" s="16" t="s">
        <v>48</v>
      </c>
      <c r="G6" s="5" t="s">
        <v>29</v>
      </c>
      <c r="H6" s="180" t="s">
        <v>30</v>
      </c>
      <c r="I6" s="63">
        <v>41334</v>
      </c>
      <c r="J6" s="63">
        <f t="shared" si="6"/>
        <v>41548</v>
      </c>
      <c r="K6" s="178" t="s">
        <v>195</v>
      </c>
      <c r="L6" s="179">
        <v>168</v>
      </c>
      <c r="M6" s="5">
        <v>0</v>
      </c>
      <c r="N6" s="5">
        <v>1</v>
      </c>
      <c r="O6" s="5">
        <v>0</v>
      </c>
      <c r="P6" s="5">
        <v>0</v>
      </c>
      <c r="Q6" s="5">
        <v>0</v>
      </c>
      <c r="R6" s="5">
        <v>0</v>
      </c>
      <c r="S6" s="5"/>
      <c r="T6" s="11"/>
      <c r="U6" s="5">
        <v>0</v>
      </c>
      <c r="V6" s="5">
        <v>1</v>
      </c>
      <c r="W6" s="5">
        <v>0</v>
      </c>
      <c r="X6" s="12" t="s">
        <v>153</v>
      </c>
      <c r="Y6" s="17" t="s">
        <v>99</v>
      </c>
      <c r="Z6" s="49">
        <v>584000</v>
      </c>
      <c r="AA6" s="48"/>
      <c r="AB6" s="48"/>
      <c r="AC6" s="48"/>
      <c r="AD6" s="48"/>
      <c r="AE6" s="48"/>
      <c r="AF6" s="48"/>
      <c r="AG6" s="48"/>
      <c r="AH6" s="48"/>
      <c r="AI6" s="48"/>
      <c r="AJ6" s="48"/>
      <c r="AK6" s="48"/>
      <c r="AL6" s="48">
        <f t="shared" si="0"/>
        <v>584000</v>
      </c>
      <c r="AM6" s="21"/>
      <c r="AN6" s="14">
        <f t="shared" si="1"/>
        <v>584000</v>
      </c>
      <c r="AO6" s="14"/>
      <c r="AP6" s="7">
        <f t="shared" si="2"/>
        <v>584000</v>
      </c>
      <c r="AQ6" s="7">
        <f t="shared" si="3"/>
        <v>584000</v>
      </c>
      <c r="AR6" s="7"/>
      <c r="AS6" s="7"/>
      <c r="AT6" s="7"/>
      <c r="AU6" s="9" t="s">
        <v>31</v>
      </c>
      <c r="AV6" s="15">
        <f t="shared" si="4"/>
        <v>584000</v>
      </c>
      <c r="AW6" s="7">
        <f t="shared" si="5"/>
        <v>292000</v>
      </c>
      <c r="AX6" s="160">
        <f>AW6*0.5</f>
        <v>146000</v>
      </c>
      <c r="AY6" s="158"/>
      <c r="AZ6" s="159"/>
    </row>
    <row r="7" spans="1:52" ht="19.5" customHeight="1">
      <c r="A7" s="5" t="s">
        <v>149</v>
      </c>
      <c r="B7" s="5"/>
      <c r="C7" s="52" t="s">
        <v>150</v>
      </c>
      <c r="D7" s="8" t="s">
        <v>52</v>
      </c>
      <c r="E7" s="9"/>
      <c r="F7" s="16"/>
      <c r="G7" s="5" t="s">
        <v>29</v>
      </c>
      <c r="H7" s="180">
        <v>4</v>
      </c>
      <c r="I7" s="63">
        <v>41334</v>
      </c>
      <c r="J7" s="63">
        <f t="shared" si="6"/>
        <v>41548</v>
      </c>
      <c r="K7" s="178" t="s">
        <v>171</v>
      </c>
      <c r="L7" s="179">
        <v>223</v>
      </c>
      <c r="M7" s="5">
        <v>0</v>
      </c>
      <c r="N7" s="5">
        <v>1</v>
      </c>
      <c r="O7" s="5">
        <v>0</v>
      </c>
      <c r="P7" s="5">
        <v>0</v>
      </c>
      <c r="Q7" s="5">
        <v>0</v>
      </c>
      <c r="R7" s="5">
        <v>0</v>
      </c>
      <c r="S7" s="5"/>
      <c r="T7" s="11"/>
      <c r="U7" s="5">
        <v>0</v>
      </c>
      <c r="V7" s="5">
        <v>1</v>
      </c>
      <c r="W7" s="5">
        <v>0</v>
      </c>
      <c r="X7" s="12" t="s">
        <v>153</v>
      </c>
      <c r="Y7" s="17" t="s">
        <v>99</v>
      </c>
      <c r="Z7" s="49">
        <v>619000</v>
      </c>
      <c r="AA7" s="48"/>
      <c r="AB7" s="48"/>
      <c r="AC7" s="48"/>
      <c r="AD7" s="48"/>
      <c r="AE7" s="48"/>
      <c r="AF7" s="48"/>
      <c r="AG7" s="48"/>
      <c r="AH7" s="48"/>
      <c r="AI7" s="48"/>
      <c r="AJ7" s="48"/>
      <c r="AK7" s="48"/>
      <c r="AL7" s="48">
        <f t="shared" si="0"/>
        <v>619000</v>
      </c>
      <c r="AM7" s="21"/>
      <c r="AN7" s="14">
        <f t="shared" si="1"/>
        <v>619000</v>
      </c>
      <c r="AO7" s="14"/>
      <c r="AP7" s="7">
        <f t="shared" si="2"/>
        <v>619000</v>
      </c>
      <c r="AQ7" s="7">
        <f t="shared" si="3"/>
        <v>619000</v>
      </c>
      <c r="AR7" s="7"/>
      <c r="AS7" s="7"/>
      <c r="AT7" s="7"/>
      <c r="AU7" s="9" t="s">
        <v>31</v>
      </c>
      <c r="AV7" s="15">
        <f t="shared" si="4"/>
        <v>619000</v>
      </c>
      <c r="AW7" s="7">
        <f t="shared" si="5"/>
        <v>309000</v>
      </c>
      <c r="AX7" s="160"/>
      <c r="AY7" s="158"/>
      <c r="AZ7" s="159"/>
    </row>
    <row r="8" spans="1:52" ht="19.5" customHeight="1">
      <c r="A8" s="51" t="s">
        <v>151</v>
      </c>
      <c r="B8" s="51"/>
      <c r="C8" s="51" t="s">
        <v>152</v>
      </c>
      <c r="D8" s="8" t="s">
        <v>52</v>
      </c>
      <c r="E8" s="9"/>
      <c r="F8" s="10"/>
      <c r="G8" s="5" t="s">
        <v>29</v>
      </c>
      <c r="H8" s="180">
        <v>4</v>
      </c>
      <c r="I8" s="63">
        <v>41334</v>
      </c>
      <c r="J8" s="63">
        <f t="shared" si="6"/>
        <v>41548</v>
      </c>
      <c r="K8" s="178" t="s">
        <v>196</v>
      </c>
      <c r="L8" s="179">
        <v>110</v>
      </c>
      <c r="M8" s="5">
        <v>0</v>
      </c>
      <c r="N8" s="5">
        <v>1</v>
      </c>
      <c r="O8" s="5">
        <v>0</v>
      </c>
      <c r="P8" s="5">
        <v>0</v>
      </c>
      <c r="Q8" s="5">
        <v>0</v>
      </c>
      <c r="R8" s="5">
        <v>0</v>
      </c>
      <c r="S8" s="5"/>
      <c r="T8" s="11"/>
      <c r="U8" s="5">
        <v>0</v>
      </c>
      <c r="V8" s="5">
        <v>1</v>
      </c>
      <c r="W8" s="5">
        <v>0</v>
      </c>
      <c r="X8" s="12" t="s">
        <v>153</v>
      </c>
      <c r="Y8" s="17" t="s">
        <v>99</v>
      </c>
      <c r="Z8" s="49">
        <v>845000</v>
      </c>
      <c r="AA8" s="48"/>
      <c r="AB8" s="48"/>
      <c r="AC8" s="48"/>
      <c r="AD8" s="48"/>
      <c r="AE8" s="48"/>
      <c r="AF8" s="48"/>
      <c r="AG8" s="48"/>
      <c r="AH8" s="48"/>
      <c r="AI8" s="48"/>
      <c r="AJ8" s="48"/>
      <c r="AK8" s="48"/>
      <c r="AL8" s="48">
        <f t="shared" si="0"/>
        <v>845000</v>
      </c>
      <c r="AM8" s="21"/>
      <c r="AN8" s="14">
        <f t="shared" si="1"/>
        <v>845000</v>
      </c>
      <c r="AO8" s="14"/>
      <c r="AP8" s="7">
        <f t="shared" si="2"/>
        <v>845000</v>
      </c>
      <c r="AQ8" s="7">
        <f t="shared" si="3"/>
        <v>845000</v>
      </c>
      <c r="AR8" s="7"/>
      <c r="AS8" s="7"/>
      <c r="AT8" s="7"/>
      <c r="AU8" s="9"/>
      <c r="AV8" s="15">
        <f t="shared" si="4"/>
        <v>845000</v>
      </c>
      <c r="AW8" s="7">
        <f t="shared" si="5"/>
        <v>422000</v>
      </c>
      <c r="AX8" s="160"/>
      <c r="AY8" s="158"/>
      <c r="AZ8" s="159"/>
    </row>
    <row r="9" spans="1:52" ht="19.5" customHeight="1">
      <c r="A9" s="5" t="s">
        <v>169</v>
      </c>
      <c r="B9" s="5"/>
      <c r="C9" s="52" t="s">
        <v>54</v>
      </c>
      <c r="D9" s="8" t="s">
        <v>52</v>
      </c>
      <c r="E9" s="9" t="s">
        <v>31</v>
      </c>
      <c r="F9" s="10"/>
      <c r="G9" s="5" t="s">
        <v>29</v>
      </c>
      <c r="H9" s="180">
        <v>4</v>
      </c>
      <c r="I9" s="63">
        <v>41334</v>
      </c>
      <c r="J9" s="63">
        <f t="shared" si="6"/>
        <v>41548</v>
      </c>
      <c r="K9" s="178" t="s">
        <v>172</v>
      </c>
      <c r="L9" s="179">
        <v>213</v>
      </c>
      <c r="M9" s="5">
        <v>0</v>
      </c>
      <c r="N9" s="5">
        <v>1</v>
      </c>
      <c r="O9" s="5">
        <v>0</v>
      </c>
      <c r="P9" s="5">
        <v>0</v>
      </c>
      <c r="Q9" s="5">
        <v>0</v>
      </c>
      <c r="R9" s="5">
        <v>0</v>
      </c>
      <c r="S9" s="5"/>
      <c r="T9" s="11"/>
      <c r="U9" s="5">
        <v>0</v>
      </c>
      <c r="V9" s="5">
        <v>1</v>
      </c>
      <c r="W9" s="5">
        <v>0</v>
      </c>
      <c r="X9" s="12" t="s">
        <v>153</v>
      </c>
      <c r="Y9" s="17" t="s">
        <v>99</v>
      </c>
      <c r="Z9" s="49">
        <v>321000</v>
      </c>
      <c r="AA9" s="48"/>
      <c r="AB9" s="48"/>
      <c r="AC9" s="48"/>
      <c r="AD9" s="48"/>
      <c r="AE9" s="48"/>
      <c r="AF9" s="48"/>
      <c r="AG9" s="48"/>
      <c r="AH9" s="48"/>
      <c r="AI9" s="48"/>
      <c r="AJ9" s="48"/>
      <c r="AK9" s="48"/>
      <c r="AL9" s="48">
        <f t="shared" si="0"/>
        <v>321000</v>
      </c>
      <c r="AM9" s="21"/>
      <c r="AN9" s="14">
        <f t="shared" si="1"/>
        <v>321000</v>
      </c>
      <c r="AO9" s="14"/>
      <c r="AP9" s="7">
        <f t="shared" si="2"/>
        <v>321000</v>
      </c>
      <c r="AQ9" s="7">
        <f t="shared" si="3"/>
        <v>321000</v>
      </c>
      <c r="AR9" s="7"/>
      <c r="AS9" s="7"/>
      <c r="AT9" s="7"/>
      <c r="AU9" s="9" t="s">
        <v>31</v>
      </c>
      <c r="AV9" s="15">
        <f t="shared" si="4"/>
        <v>321000</v>
      </c>
      <c r="AW9" s="7">
        <f t="shared" si="5"/>
        <v>160000</v>
      </c>
      <c r="AX9" s="160"/>
      <c r="AY9" s="158"/>
      <c r="AZ9" s="159"/>
    </row>
    <row r="10" spans="1:52" ht="19.5" customHeight="1">
      <c r="A10" s="5" t="s">
        <v>187</v>
      </c>
      <c r="B10" s="5"/>
      <c r="C10" s="52" t="s">
        <v>200</v>
      </c>
      <c r="D10" s="8" t="s">
        <v>52</v>
      </c>
      <c r="E10" s="9" t="s">
        <v>35</v>
      </c>
      <c r="F10" s="10" t="s">
        <v>203</v>
      </c>
      <c r="G10" s="5" t="s">
        <v>29</v>
      </c>
      <c r="H10" s="180" t="s">
        <v>30</v>
      </c>
      <c r="I10" s="63">
        <v>41334</v>
      </c>
      <c r="J10" s="63">
        <f t="shared" si="6"/>
        <v>41548</v>
      </c>
      <c r="K10" s="178" t="s">
        <v>173</v>
      </c>
      <c r="L10" s="179">
        <v>8</v>
      </c>
      <c r="M10" s="5">
        <v>0</v>
      </c>
      <c r="N10" s="5">
        <v>1</v>
      </c>
      <c r="O10" s="5">
        <v>0</v>
      </c>
      <c r="P10" s="5">
        <v>0</v>
      </c>
      <c r="Q10" s="5">
        <v>0</v>
      </c>
      <c r="R10" s="5">
        <v>0</v>
      </c>
      <c r="S10" s="5"/>
      <c r="T10" s="11"/>
      <c r="U10" s="5">
        <v>0</v>
      </c>
      <c r="V10" s="5">
        <v>1</v>
      </c>
      <c r="W10" s="5">
        <v>0</v>
      </c>
      <c r="X10" s="12" t="s">
        <v>153</v>
      </c>
      <c r="Y10" s="17" t="s">
        <v>99</v>
      </c>
      <c r="Z10" s="49">
        <v>308000</v>
      </c>
      <c r="AA10" s="48"/>
      <c r="AB10" s="48"/>
      <c r="AC10" s="48"/>
      <c r="AD10" s="48"/>
      <c r="AE10" s="48"/>
      <c r="AF10" s="48"/>
      <c r="AG10" s="48"/>
      <c r="AH10" s="48"/>
      <c r="AI10" s="48"/>
      <c r="AJ10" s="48"/>
      <c r="AK10" s="48"/>
      <c r="AL10" s="48">
        <f t="shared" si="0"/>
        <v>308000</v>
      </c>
      <c r="AM10" s="21"/>
      <c r="AN10" s="14">
        <f t="shared" si="1"/>
        <v>308000</v>
      </c>
      <c r="AO10" s="14"/>
      <c r="AP10" s="7">
        <f t="shared" si="2"/>
        <v>308000</v>
      </c>
      <c r="AQ10" s="7">
        <f t="shared" si="3"/>
        <v>308000</v>
      </c>
      <c r="AR10" s="7"/>
      <c r="AS10" s="7"/>
      <c r="AT10" s="7"/>
      <c r="AU10" s="9" t="s">
        <v>31</v>
      </c>
      <c r="AV10" s="15">
        <f t="shared" si="4"/>
        <v>308000</v>
      </c>
      <c r="AW10" s="7">
        <f t="shared" si="5"/>
        <v>154000</v>
      </c>
      <c r="AX10" s="160">
        <f>AW10*0.2</f>
        <v>30800</v>
      </c>
      <c r="AY10" s="158"/>
      <c r="AZ10" s="159"/>
    </row>
    <row r="11" spans="1:52" s="75" customFormat="1" ht="34.5" customHeight="1">
      <c r="A11" s="64"/>
      <c r="B11" s="64"/>
      <c r="C11" s="65"/>
      <c r="D11" s="66"/>
      <c r="E11" s="67"/>
      <c r="F11" s="77"/>
      <c r="G11" s="64"/>
      <c r="H11" s="161"/>
      <c r="I11" s="78"/>
      <c r="J11" s="78"/>
      <c r="K11" s="162"/>
      <c r="L11" s="163"/>
      <c r="M11" s="64"/>
      <c r="N11" s="64"/>
      <c r="O11" s="64"/>
      <c r="P11" s="64"/>
      <c r="Q11" s="64"/>
      <c r="R11" s="64"/>
      <c r="S11" s="64"/>
      <c r="T11" s="68"/>
      <c r="U11" s="64"/>
      <c r="V11" s="64"/>
      <c r="W11" s="64"/>
      <c r="X11" s="69"/>
      <c r="Y11" s="70"/>
      <c r="Z11" s="79"/>
      <c r="AA11" s="71"/>
      <c r="AB11" s="71"/>
      <c r="AC11" s="71"/>
      <c r="AD11" s="71"/>
      <c r="AE11" s="71"/>
      <c r="AF11" s="71"/>
      <c r="AG11" s="71"/>
      <c r="AH11" s="71"/>
      <c r="AI11" s="71"/>
      <c r="AJ11" s="71"/>
      <c r="AK11" s="71"/>
      <c r="AL11" s="71"/>
      <c r="AM11" s="76"/>
      <c r="AN11" s="72"/>
      <c r="AO11" s="72"/>
      <c r="AP11" s="73"/>
      <c r="AQ11" s="73"/>
      <c r="AR11" s="73"/>
      <c r="AS11" s="73"/>
      <c r="AT11" s="73"/>
      <c r="AU11" s="67"/>
      <c r="AV11" s="74"/>
      <c r="AW11" s="80">
        <f>SUM(AW2:AW10)</f>
        <v>7250000</v>
      </c>
      <c r="AX11" s="82">
        <f>SUM(AX2:AX10)</f>
        <v>594300</v>
      </c>
      <c r="AY11" s="158"/>
      <c r="AZ11" s="159"/>
    </row>
    <row r="12" spans="1:52" ht="32.25" customHeight="1">
      <c r="A12" s="5" t="s">
        <v>93</v>
      </c>
      <c r="B12" s="5"/>
      <c r="C12" s="176" t="s">
        <v>201</v>
      </c>
      <c r="D12" s="8" t="s">
        <v>51</v>
      </c>
      <c r="E12" s="9" t="s">
        <v>113</v>
      </c>
      <c r="F12" s="16" t="s">
        <v>48</v>
      </c>
      <c r="G12" s="5" t="s">
        <v>29</v>
      </c>
      <c r="H12" s="180" t="s">
        <v>30</v>
      </c>
      <c r="I12" s="63">
        <v>41699</v>
      </c>
      <c r="J12" s="63">
        <f>I12+214</f>
        <v>41913</v>
      </c>
      <c r="K12" s="178" t="s">
        <v>197</v>
      </c>
      <c r="L12" s="179">
        <v>357</v>
      </c>
      <c r="M12" s="5">
        <v>0</v>
      </c>
      <c r="N12" s="5">
        <v>1</v>
      </c>
      <c r="O12" s="5">
        <v>0</v>
      </c>
      <c r="P12" s="5">
        <v>0</v>
      </c>
      <c r="Q12" s="5">
        <v>0</v>
      </c>
      <c r="R12" s="5">
        <v>0</v>
      </c>
      <c r="S12" s="5"/>
      <c r="T12" s="11"/>
      <c r="U12" s="5">
        <v>0</v>
      </c>
      <c r="V12" s="5">
        <v>1</v>
      </c>
      <c r="W12" s="5">
        <v>0</v>
      </c>
      <c r="X12" s="181" t="s">
        <v>206</v>
      </c>
      <c r="Y12" s="182" t="s">
        <v>205</v>
      </c>
      <c r="Z12" s="49">
        <v>1859000</v>
      </c>
      <c r="AA12" s="48"/>
      <c r="AB12" s="48"/>
      <c r="AC12" s="48"/>
      <c r="AD12" s="48"/>
      <c r="AE12" s="48"/>
      <c r="AF12" s="48"/>
      <c r="AG12" s="48"/>
      <c r="AH12" s="48"/>
      <c r="AI12" s="48"/>
      <c r="AJ12" s="48"/>
      <c r="AK12" s="48"/>
      <c r="AL12" s="48">
        <f>SUM(Z12:AK12)</f>
        <v>1859000</v>
      </c>
      <c r="AM12" s="21"/>
      <c r="AN12" s="14">
        <f>Z12</f>
        <v>1859000</v>
      </c>
      <c r="AO12" s="14"/>
      <c r="AP12" s="7">
        <f>AF12+AG12+AM12+AN12+AO12</f>
        <v>1859000</v>
      </c>
      <c r="AQ12" s="7">
        <f>AN12+AO12</f>
        <v>1859000</v>
      </c>
      <c r="AR12" s="7"/>
      <c r="AS12" s="7"/>
      <c r="AT12" s="7"/>
      <c r="AU12" s="9" t="s">
        <v>31</v>
      </c>
      <c r="AV12" s="15">
        <f>AQ12-AR12-AS12-AT12</f>
        <v>1859000</v>
      </c>
      <c r="AW12" s="7">
        <f>ROUNDDOWN(AV12*0.5,-3)</f>
        <v>929000</v>
      </c>
      <c r="AX12" s="160">
        <f>AW12*0.5</f>
        <v>464500</v>
      </c>
      <c r="AY12" s="158"/>
      <c r="AZ12" s="159"/>
    </row>
    <row r="13" spans="1:52" ht="32.25" customHeight="1">
      <c r="A13" s="51" t="s">
        <v>94</v>
      </c>
      <c r="B13" s="51"/>
      <c r="C13" s="177" t="s">
        <v>178</v>
      </c>
      <c r="D13" s="8" t="s">
        <v>52</v>
      </c>
      <c r="E13" s="9" t="s">
        <v>35</v>
      </c>
      <c r="F13" s="16" t="s">
        <v>48</v>
      </c>
      <c r="G13" s="5" t="s">
        <v>29</v>
      </c>
      <c r="H13" s="180">
        <v>1</v>
      </c>
      <c r="I13" s="63">
        <v>41699</v>
      </c>
      <c r="J13" s="63">
        <f>I13+214</f>
        <v>41913</v>
      </c>
      <c r="K13" s="178" t="s">
        <v>129</v>
      </c>
      <c r="L13" s="179">
        <v>36</v>
      </c>
      <c r="M13" s="5">
        <v>0</v>
      </c>
      <c r="N13" s="5">
        <v>1</v>
      </c>
      <c r="O13" s="5">
        <v>0</v>
      </c>
      <c r="P13" s="5">
        <v>0</v>
      </c>
      <c r="Q13" s="5">
        <v>0</v>
      </c>
      <c r="R13" s="5">
        <v>0</v>
      </c>
      <c r="S13" s="5"/>
      <c r="T13" s="11"/>
      <c r="U13" s="5">
        <v>0</v>
      </c>
      <c r="V13" s="5">
        <v>1</v>
      </c>
      <c r="W13" s="5">
        <v>0</v>
      </c>
      <c r="X13" s="12" t="s">
        <v>153</v>
      </c>
      <c r="Y13" s="17" t="s">
        <v>99</v>
      </c>
      <c r="Z13" s="49">
        <v>373000</v>
      </c>
      <c r="AA13" s="48"/>
      <c r="AB13" s="48"/>
      <c r="AC13" s="48"/>
      <c r="AD13" s="48"/>
      <c r="AE13" s="48"/>
      <c r="AF13" s="48"/>
      <c r="AG13" s="48"/>
      <c r="AH13" s="48"/>
      <c r="AI13" s="48"/>
      <c r="AJ13" s="48"/>
      <c r="AK13" s="48"/>
      <c r="AL13" s="48">
        <f>SUM(Z13:AK13)</f>
        <v>373000</v>
      </c>
      <c r="AM13" s="21"/>
      <c r="AN13" s="14">
        <f>Z13</f>
        <v>373000</v>
      </c>
      <c r="AO13" s="14"/>
      <c r="AP13" s="7">
        <f>AF13+AG13+AM13+AN13+AO13</f>
        <v>373000</v>
      </c>
      <c r="AQ13" s="7">
        <f>AN13+AO13</f>
        <v>373000</v>
      </c>
      <c r="AR13" s="7"/>
      <c r="AS13" s="7"/>
      <c r="AT13" s="7"/>
      <c r="AU13" s="9"/>
      <c r="AV13" s="15">
        <f>AQ13-AR13-AS13-AT13</f>
        <v>373000</v>
      </c>
      <c r="AW13" s="7">
        <f>ROUNDDOWN(AV13*0.5,-3)</f>
        <v>186000</v>
      </c>
      <c r="AX13" s="160">
        <f>AW13*0.5</f>
        <v>93000</v>
      </c>
      <c r="AY13" s="158"/>
      <c r="AZ13" s="159"/>
    </row>
    <row r="14" spans="1:52" ht="19.5" customHeight="1">
      <c r="A14" s="51" t="s">
        <v>95</v>
      </c>
      <c r="B14" s="51"/>
      <c r="C14" s="51" t="s">
        <v>154</v>
      </c>
      <c r="D14" s="8" t="s">
        <v>52</v>
      </c>
      <c r="E14" s="9"/>
      <c r="F14" s="10"/>
      <c r="G14" s="5" t="s">
        <v>29</v>
      </c>
      <c r="H14" s="180">
        <v>4</v>
      </c>
      <c r="I14" s="63">
        <v>41699</v>
      </c>
      <c r="J14" s="63">
        <f>I14+214</f>
        <v>41913</v>
      </c>
      <c r="K14" s="178" t="s">
        <v>128</v>
      </c>
      <c r="L14" s="179">
        <v>71</v>
      </c>
      <c r="M14" s="5">
        <v>0</v>
      </c>
      <c r="N14" s="5">
        <v>1</v>
      </c>
      <c r="O14" s="5">
        <v>0</v>
      </c>
      <c r="P14" s="5">
        <v>0</v>
      </c>
      <c r="Q14" s="5">
        <v>0</v>
      </c>
      <c r="R14" s="5">
        <v>0</v>
      </c>
      <c r="S14" s="5"/>
      <c r="T14" s="11"/>
      <c r="U14" s="5">
        <v>0</v>
      </c>
      <c r="V14" s="5">
        <v>1</v>
      </c>
      <c r="W14" s="5">
        <v>0</v>
      </c>
      <c r="X14" s="12" t="s">
        <v>153</v>
      </c>
      <c r="Y14" s="17" t="s">
        <v>99</v>
      </c>
      <c r="Z14" s="49">
        <v>678000</v>
      </c>
      <c r="AA14" s="48"/>
      <c r="AB14" s="48"/>
      <c r="AC14" s="48"/>
      <c r="AD14" s="48"/>
      <c r="AE14" s="48"/>
      <c r="AF14" s="48"/>
      <c r="AG14" s="48"/>
      <c r="AH14" s="48"/>
      <c r="AI14" s="48"/>
      <c r="AJ14" s="48"/>
      <c r="AK14" s="48"/>
      <c r="AL14" s="48">
        <f>SUM(Z14:AK14)</f>
        <v>678000</v>
      </c>
      <c r="AM14" s="21"/>
      <c r="AN14" s="14">
        <f>Z14</f>
        <v>678000</v>
      </c>
      <c r="AO14" s="14"/>
      <c r="AP14" s="7">
        <f>AF14+AG14+AM14+AN14+AO14</f>
        <v>678000</v>
      </c>
      <c r="AQ14" s="7">
        <f>AN14+AO14</f>
        <v>678000</v>
      </c>
      <c r="AR14" s="7"/>
      <c r="AS14" s="7"/>
      <c r="AT14" s="7"/>
      <c r="AU14" s="9"/>
      <c r="AV14" s="15">
        <f>AQ14-AR14-AS14-AT14</f>
        <v>678000</v>
      </c>
      <c r="AW14" s="7">
        <f>ROUNDDOWN(AV14*0.5,-3)</f>
        <v>339000</v>
      </c>
      <c r="AX14" s="160"/>
      <c r="AY14" s="158"/>
      <c r="AZ14" s="159"/>
    </row>
    <row r="15" spans="1:52" ht="31.5" customHeight="1">
      <c r="A15" s="5" t="s">
        <v>96</v>
      </c>
      <c r="B15" s="5"/>
      <c r="C15" s="176" t="s">
        <v>179</v>
      </c>
      <c r="D15" s="8" t="s">
        <v>52</v>
      </c>
      <c r="E15" s="9" t="s">
        <v>34</v>
      </c>
      <c r="F15" s="16" t="s">
        <v>48</v>
      </c>
      <c r="G15" s="5" t="s">
        <v>29</v>
      </c>
      <c r="H15" s="180" t="s">
        <v>32</v>
      </c>
      <c r="I15" s="63">
        <v>41699</v>
      </c>
      <c r="J15" s="63">
        <f>I15+214</f>
        <v>41913</v>
      </c>
      <c r="K15" s="178" t="s">
        <v>174</v>
      </c>
      <c r="L15" s="179">
        <v>100</v>
      </c>
      <c r="M15" s="5">
        <v>0</v>
      </c>
      <c r="N15" s="5">
        <v>1</v>
      </c>
      <c r="O15" s="5">
        <v>0</v>
      </c>
      <c r="P15" s="5">
        <v>0</v>
      </c>
      <c r="Q15" s="5">
        <v>0</v>
      </c>
      <c r="R15" s="5">
        <v>0</v>
      </c>
      <c r="S15" s="5"/>
      <c r="T15" s="11"/>
      <c r="U15" s="5">
        <v>0</v>
      </c>
      <c r="V15" s="5">
        <v>1</v>
      </c>
      <c r="W15" s="5">
        <v>0</v>
      </c>
      <c r="X15" s="12" t="s">
        <v>153</v>
      </c>
      <c r="Y15" s="17" t="s">
        <v>99</v>
      </c>
      <c r="Z15" s="49">
        <v>547000</v>
      </c>
      <c r="AA15" s="48"/>
      <c r="AB15" s="48"/>
      <c r="AC15" s="48"/>
      <c r="AD15" s="48"/>
      <c r="AE15" s="48"/>
      <c r="AF15" s="48"/>
      <c r="AG15" s="48"/>
      <c r="AH15" s="48"/>
      <c r="AI15" s="48"/>
      <c r="AJ15" s="48"/>
      <c r="AK15" s="48"/>
      <c r="AL15" s="48">
        <f>SUM(Z15:AK15)</f>
        <v>547000</v>
      </c>
      <c r="AM15" s="21"/>
      <c r="AN15" s="14">
        <f>Z15</f>
        <v>547000</v>
      </c>
      <c r="AO15" s="14"/>
      <c r="AP15" s="7">
        <f>AF15+AG15+AM15+AN15+AO15</f>
        <v>547000</v>
      </c>
      <c r="AQ15" s="7">
        <f>AN15+AO15</f>
        <v>547000</v>
      </c>
      <c r="AR15" s="7"/>
      <c r="AS15" s="7"/>
      <c r="AT15" s="7"/>
      <c r="AU15" s="9" t="s">
        <v>31</v>
      </c>
      <c r="AV15" s="15">
        <f>AQ15-AR15-AS15-AT15</f>
        <v>547000</v>
      </c>
      <c r="AW15" s="7">
        <f>ROUNDDOWN(AV15*0.5,-3)</f>
        <v>273000</v>
      </c>
      <c r="AX15" s="160">
        <f>AW15*0.5</f>
        <v>136500</v>
      </c>
      <c r="AY15" s="158"/>
      <c r="AZ15" s="159"/>
    </row>
    <row r="16" spans="1:52" ht="19.5" customHeight="1">
      <c r="A16" s="51" t="s">
        <v>148</v>
      </c>
      <c r="B16" s="51"/>
      <c r="C16" s="51" t="s">
        <v>184</v>
      </c>
      <c r="D16" s="8" t="s">
        <v>52</v>
      </c>
      <c r="E16" s="9"/>
      <c r="F16" s="10"/>
      <c r="G16" s="5" t="s">
        <v>29</v>
      </c>
      <c r="H16" s="180" t="s">
        <v>30</v>
      </c>
      <c r="I16" s="63">
        <v>41730</v>
      </c>
      <c r="J16" s="63">
        <f>I16+214</f>
        <v>41944</v>
      </c>
      <c r="K16" s="178" t="s">
        <v>168</v>
      </c>
      <c r="L16" s="179">
        <v>156</v>
      </c>
      <c r="M16" s="5">
        <v>0</v>
      </c>
      <c r="N16" s="5">
        <v>0</v>
      </c>
      <c r="O16" s="5">
        <v>0</v>
      </c>
      <c r="P16" s="5">
        <v>0</v>
      </c>
      <c r="Q16" s="5">
        <v>1</v>
      </c>
      <c r="R16" s="5">
        <v>0</v>
      </c>
      <c r="S16" s="5"/>
      <c r="T16" s="11"/>
      <c r="U16" s="5">
        <v>1</v>
      </c>
      <c r="V16" s="5">
        <v>0</v>
      </c>
      <c r="W16" s="5">
        <v>0</v>
      </c>
      <c r="X16" s="12" t="s">
        <v>186</v>
      </c>
      <c r="Y16" s="17" t="s">
        <v>185</v>
      </c>
      <c r="Z16" s="49">
        <v>400000</v>
      </c>
      <c r="AA16" s="48"/>
      <c r="AB16" s="48"/>
      <c r="AC16" s="48"/>
      <c r="AD16" s="48"/>
      <c r="AE16" s="48"/>
      <c r="AF16" s="48">
        <v>5000</v>
      </c>
      <c r="AG16" s="48"/>
      <c r="AH16" s="48"/>
      <c r="AI16" s="48"/>
      <c r="AJ16" s="48"/>
      <c r="AK16" s="48"/>
      <c r="AL16" s="48">
        <f>SUM(Z16:AK16)</f>
        <v>405000</v>
      </c>
      <c r="AM16" s="21"/>
      <c r="AN16" s="14">
        <f>Z16</f>
        <v>400000</v>
      </c>
      <c r="AO16" s="14"/>
      <c r="AP16" s="7">
        <f>AF16+AG16+AM16+AN16+AO16</f>
        <v>405000</v>
      </c>
      <c r="AQ16" s="7">
        <f>AN16+AO16</f>
        <v>400000</v>
      </c>
      <c r="AR16" s="7"/>
      <c r="AS16" s="7"/>
      <c r="AT16" s="7"/>
      <c r="AU16" s="9"/>
      <c r="AV16" s="15">
        <f>AQ16-AR16-AS16-AT16</f>
        <v>400000</v>
      </c>
      <c r="AW16" s="7">
        <f>ROUNDDOWN(AV16*0.5,-3)</f>
        <v>200000</v>
      </c>
      <c r="AX16" s="160"/>
      <c r="AY16" s="158"/>
      <c r="AZ16" s="159"/>
    </row>
    <row r="17" spans="1:52" s="75" customFormat="1" ht="34.5" customHeight="1">
      <c r="A17" s="83"/>
      <c r="B17" s="83"/>
      <c r="C17" s="84"/>
      <c r="D17" s="85"/>
      <c r="E17" s="86"/>
      <c r="F17" s="87"/>
      <c r="G17" s="83"/>
      <c r="H17" s="88"/>
      <c r="I17" s="89"/>
      <c r="J17" s="89"/>
      <c r="K17" s="90"/>
      <c r="L17" s="91"/>
      <c r="M17" s="83"/>
      <c r="N17" s="83"/>
      <c r="O17" s="83"/>
      <c r="P17" s="83"/>
      <c r="Q17" s="83"/>
      <c r="R17" s="83"/>
      <c r="S17" s="83"/>
      <c r="T17" s="92"/>
      <c r="U17" s="83"/>
      <c r="V17" s="83"/>
      <c r="W17" s="83"/>
      <c r="X17" s="93"/>
      <c r="Y17" s="94"/>
      <c r="Z17" s="95"/>
      <c r="AA17" s="96"/>
      <c r="AB17" s="96"/>
      <c r="AC17" s="96"/>
      <c r="AD17" s="96"/>
      <c r="AE17" s="96"/>
      <c r="AF17" s="96"/>
      <c r="AG17" s="96"/>
      <c r="AH17" s="96"/>
      <c r="AI17" s="96"/>
      <c r="AJ17" s="96"/>
      <c r="AK17" s="96"/>
      <c r="AL17" s="96"/>
      <c r="AM17" s="97"/>
      <c r="AN17" s="98"/>
      <c r="AO17" s="98"/>
      <c r="AP17" s="99"/>
      <c r="AQ17" s="99"/>
      <c r="AR17" s="99"/>
      <c r="AS17" s="99"/>
      <c r="AT17" s="99"/>
      <c r="AU17" s="86"/>
      <c r="AV17" s="100"/>
      <c r="AW17" s="101">
        <f>SUM(AW12:AW16)</f>
        <v>1927000</v>
      </c>
      <c r="AX17" s="101">
        <f>SUM(AX12:AX16)</f>
        <v>694000</v>
      </c>
      <c r="AY17" s="158"/>
      <c r="AZ17" s="159"/>
    </row>
    <row r="18" spans="1:52" ht="31.5" customHeight="1">
      <c r="A18" s="119" t="s">
        <v>105</v>
      </c>
      <c r="B18" s="8" t="s">
        <v>144</v>
      </c>
      <c r="C18" s="176" t="s">
        <v>180</v>
      </c>
      <c r="D18" s="8" t="s">
        <v>51</v>
      </c>
      <c r="E18" s="9" t="s">
        <v>136</v>
      </c>
      <c r="F18" s="16" t="s">
        <v>135</v>
      </c>
      <c r="G18" s="5" t="s">
        <v>29</v>
      </c>
      <c r="H18" s="180">
        <v>3</v>
      </c>
      <c r="I18" s="63">
        <v>42036</v>
      </c>
      <c r="J18" s="63">
        <f>I18+242</f>
        <v>42278</v>
      </c>
      <c r="K18" s="178" t="s">
        <v>167</v>
      </c>
      <c r="L18" s="179">
        <v>40</v>
      </c>
      <c r="M18" s="5">
        <v>1</v>
      </c>
      <c r="N18" s="5">
        <v>0</v>
      </c>
      <c r="O18" s="5">
        <v>0</v>
      </c>
      <c r="P18" s="5">
        <v>0</v>
      </c>
      <c r="Q18" s="5">
        <v>0</v>
      </c>
      <c r="R18" s="5">
        <v>0</v>
      </c>
      <c r="S18" s="5"/>
      <c r="T18" s="11"/>
      <c r="U18" s="5">
        <v>0</v>
      </c>
      <c r="V18" s="5">
        <v>0</v>
      </c>
      <c r="W18" s="5">
        <v>1</v>
      </c>
      <c r="X18" s="12" t="s">
        <v>146</v>
      </c>
      <c r="Y18" s="12" t="s">
        <v>145</v>
      </c>
      <c r="Z18" s="48">
        <v>6230000</v>
      </c>
      <c r="AA18" s="48">
        <v>400000</v>
      </c>
      <c r="AB18" s="48">
        <v>100000</v>
      </c>
      <c r="AC18" s="48">
        <v>50000</v>
      </c>
      <c r="AD18" s="48">
        <v>700000</v>
      </c>
      <c r="AE18" s="48">
        <v>70000</v>
      </c>
      <c r="AF18" s="48">
        <v>750000</v>
      </c>
      <c r="AG18" s="48">
        <v>1000000</v>
      </c>
      <c r="AH18" s="48"/>
      <c r="AI18" s="48">
        <v>50000</v>
      </c>
      <c r="AJ18" s="48"/>
      <c r="AK18" s="48"/>
      <c r="AL18" s="48">
        <f>SUM(Z18:AK18)</f>
        <v>9350000</v>
      </c>
      <c r="AM18" s="13">
        <f>AD18+AE18</f>
        <v>770000</v>
      </c>
      <c r="AN18" s="14">
        <f>Z18</f>
        <v>6230000</v>
      </c>
      <c r="AO18" s="14">
        <f>AA18+AB18+AC18</f>
        <v>550000</v>
      </c>
      <c r="AP18" s="7">
        <f>AF18+AG18+AM18+AN18+AO18</f>
        <v>9300000</v>
      </c>
      <c r="AQ18" s="7">
        <f>AN18+AO18</f>
        <v>6780000</v>
      </c>
      <c r="AR18" s="7">
        <v>3000000</v>
      </c>
      <c r="AS18" s="7"/>
      <c r="AT18" s="7"/>
      <c r="AU18" s="9"/>
      <c r="AV18" s="15">
        <f>AQ18-AR18-AS18-AT18</f>
        <v>3780000</v>
      </c>
      <c r="AW18" s="13">
        <f>ROUNDDOWN(AV18*0.5,-3)</f>
        <v>1890000</v>
      </c>
      <c r="AX18" s="160">
        <f>AW18*0.25</f>
        <v>472500</v>
      </c>
      <c r="AY18" s="158"/>
      <c r="AZ18" s="159"/>
    </row>
    <row r="19" spans="1:52" ht="32.25" customHeight="1">
      <c r="A19" s="51" t="s">
        <v>114</v>
      </c>
      <c r="B19" s="51"/>
      <c r="C19" s="177" t="s">
        <v>181</v>
      </c>
      <c r="D19" s="8" t="s">
        <v>52</v>
      </c>
      <c r="E19" s="9" t="s">
        <v>35</v>
      </c>
      <c r="F19" s="16" t="s">
        <v>48</v>
      </c>
      <c r="G19" s="5" t="s">
        <v>29</v>
      </c>
      <c r="H19" s="180" t="s">
        <v>30</v>
      </c>
      <c r="I19" s="63">
        <v>42064</v>
      </c>
      <c r="J19" s="63">
        <f>I19+214</f>
        <v>42278</v>
      </c>
      <c r="K19" s="178" t="s">
        <v>130</v>
      </c>
      <c r="L19" s="179">
        <v>163</v>
      </c>
      <c r="M19" s="5">
        <v>0</v>
      </c>
      <c r="N19" s="5">
        <v>1</v>
      </c>
      <c r="O19" s="5">
        <v>0</v>
      </c>
      <c r="P19" s="5">
        <v>0</v>
      </c>
      <c r="Q19" s="5">
        <v>0</v>
      </c>
      <c r="R19" s="5">
        <v>0</v>
      </c>
      <c r="S19" s="5"/>
      <c r="T19" s="11"/>
      <c r="U19" s="5">
        <v>0</v>
      </c>
      <c r="V19" s="5">
        <v>1</v>
      </c>
      <c r="W19" s="5">
        <v>0</v>
      </c>
      <c r="X19" s="12" t="s">
        <v>153</v>
      </c>
      <c r="Y19" s="17" t="s">
        <v>99</v>
      </c>
      <c r="Z19" s="49">
        <v>1596000</v>
      </c>
      <c r="AA19" s="48"/>
      <c r="AB19" s="48"/>
      <c r="AC19" s="48"/>
      <c r="AD19" s="48"/>
      <c r="AE19" s="48"/>
      <c r="AF19" s="48"/>
      <c r="AG19" s="48"/>
      <c r="AH19" s="48"/>
      <c r="AI19" s="48"/>
      <c r="AJ19" s="48"/>
      <c r="AK19" s="48"/>
      <c r="AL19" s="48">
        <f>SUM(Z19:AK19)</f>
        <v>1596000</v>
      </c>
      <c r="AM19" s="21"/>
      <c r="AN19" s="14">
        <f>Z19</f>
        <v>1596000</v>
      </c>
      <c r="AO19" s="14"/>
      <c r="AP19" s="7">
        <f>AF19+AG19+AM19+AN19+AO19</f>
        <v>1596000</v>
      </c>
      <c r="AQ19" s="7">
        <f>AN19+AO19</f>
        <v>1596000</v>
      </c>
      <c r="AR19" s="7"/>
      <c r="AS19" s="7"/>
      <c r="AT19" s="7"/>
      <c r="AU19" s="9"/>
      <c r="AV19" s="15">
        <f>AQ19-AR19-AS19-AT19</f>
        <v>1596000</v>
      </c>
      <c r="AW19" s="7">
        <f>ROUNDDOWN(AV19*0.5,-3)</f>
        <v>798000</v>
      </c>
      <c r="AX19" s="160">
        <f>AW19*0.5</f>
        <v>399000</v>
      </c>
      <c r="AY19" s="158"/>
      <c r="AZ19" s="159"/>
    </row>
    <row r="20" spans="1:52" ht="19.5" customHeight="1">
      <c r="A20" s="51" t="s">
        <v>115</v>
      </c>
      <c r="B20" s="51"/>
      <c r="C20" s="51" t="s">
        <v>116</v>
      </c>
      <c r="D20" s="8" t="s">
        <v>52</v>
      </c>
      <c r="E20" s="9"/>
      <c r="F20" s="16"/>
      <c r="G20" s="5" t="s">
        <v>29</v>
      </c>
      <c r="H20" s="180">
        <v>4</v>
      </c>
      <c r="I20" s="63">
        <v>42064</v>
      </c>
      <c r="J20" s="63">
        <f>I20+214</f>
        <v>42278</v>
      </c>
      <c r="K20" s="178" t="s">
        <v>132</v>
      </c>
      <c r="L20" s="179">
        <v>189</v>
      </c>
      <c r="M20" s="5">
        <v>0</v>
      </c>
      <c r="N20" s="5">
        <v>1</v>
      </c>
      <c r="O20" s="5">
        <v>0</v>
      </c>
      <c r="P20" s="5">
        <v>0</v>
      </c>
      <c r="Q20" s="5">
        <v>0</v>
      </c>
      <c r="R20" s="5">
        <v>0</v>
      </c>
      <c r="S20" s="5"/>
      <c r="T20" s="11"/>
      <c r="U20" s="5">
        <v>0</v>
      </c>
      <c r="V20" s="5">
        <v>1</v>
      </c>
      <c r="W20" s="5">
        <v>0</v>
      </c>
      <c r="X20" s="12" t="s">
        <v>153</v>
      </c>
      <c r="Y20" s="17" t="s">
        <v>99</v>
      </c>
      <c r="Z20" s="49">
        <v>1150000</v>
      </c>
      <c r="AA20" s="48"/>
      <c r="AB20" s="48"/>
      <c r="AC20" s="48"/>
      <c r="AD20" s="48"/>
      <c r="AE20" s="48"/>
      <c r="AF20" s="48"/>
      <c r="AG20" s="48"/>
      <c r="AH20" s="48"/>
      <c r="AI20" s="48"/>
      <c r="AJ20" s="48"/>
      <c r="AK20" s="48"/>
      <c r="AL20" s="48">
        <f>SUM(Z20:AK20)</f>
        <v>1150000</v>
      </c>
      <c r="AM20" s="21"/>
      <c r="AN20" s="14">
        <f>Z20</f>
        <v>1150000</v>
      </c>
      <c r="AO20" s="14"/>
      <c r="AP20" s="7">
        <f>AF20+AG20+AM20+AN20+AO20</f>
        <v>1150000</v>
      </c>
      <c r="AQ20" s="7">
        <f>AN20+AO20</f>
        <v>1150000</v>
      </c>
      <c r="AR20" s="7"/>
      <c r="AS20" s="7"/>
      <c r="AT20" s="7"/>
      <c r="AU20" s="9"/>
      <c r="AV20" s="15">
        <f>AQ20-AR20-AS20-AT20</f>
        <v>1150000</v>
      </c>
      <c r="AW20" s="7">
        <f>ROUNDDOWN(AV20*0.5,-3)</f>
        <v>575000</v>
      </c>
      <c r="AX20" s="160"/>
      <c r="AY20" s="158"/>
      <c r="AZ20" s="159"/>
    </row>
    <row r="21" spans="1:52" s="75" customFormat="1" ht="34.5" customHeight="1">
      <c r="A21" s="106"/>
      <c r="B21" s="106"/>
      <c r="C21" s="38"/>
      <c r="D21" s="62"/>
      <c r="E21" s="1"/>
      <c r="F21" s="107"/>
      <c r="G21" s="106"/>
      <c r="H21" s="108"/>
      <c r="I21" s="109"/>
      <c r="J21" s="109"/>
      <c r="K21" s="39"/>
      <c r="L21" s="110"/>
      <c r="M21" s="106"/>
      <c r="N21" s="106"/>
      <c r="O21" s="106"/>
      <c r="P21" s="106"/>
      <c r="Q21" s="106"/>
      <c r="R21" s="106"/>
      <c r="S21" s="106"/>
      <c r="T21" s="111"/>
      <c r="U21" s="106"/>
      <c r="V21" s="106"/>
      <c r="W21" s="106"/>
      <c r="X21" s="112"/>
      <c r="Y21" s="113"/>
      <c r="Z21" s="40"/>
      <c r="AA21" s="114"/>
      <c r="AB21" s="114"/>
      <c r="AC21" s="114"/>
      <c r="AD21" s="114"/>
      <c r="AE21" s="114"/>
      <c r="AF21" s="114"/>
      <c r="AG21" s="114"/>
      <c r="AH21" s="114"/>
      <c r="AI21" s="114"/>
      <c r="AJ21" s="114"/>
      <c r="AK21" s="114"/>
      <c r="AL21" s="114"/>
      <c r="AM21" s="115"/>
      <c r="AN21" s="116"/>
      <c r="AO21" s="116"/>
      <c r="AP21" s="117"/>
      <c r="AQ21" s="117"/>
      <c r="AR21" s="117"/>
      <c r="AS21" s="117"/>
      <c r="AT21" s="117"/>
      <c r="AU21" s="1"/>
      <c r="AV21" s="118"/>
      <c r="AW21" s="101">
        <f>SUM(AW18:AW20)</f>
        <v>3263000</v>
      </c>
      <c r="AX21" s="101">
        <f>SUM(AX18:AX20)</f>
        <v>871500</v>
      </c>
      <c r="AY21" s="158"/>
      <c r="AZ21" s="159"/>
    </row>
    <row r="22" spans="1:52" ht="34.5" customHeight="1">
      <c r="A22" s="59" t="s">
        <v>120</v>
      </c>
      <c r="B22" s="8" t="s">
        <v>121</v>
      </c>
      <c r="C22" s="176" t="s">
        <v>183</v>
      </c>
      <c r="D22" s="8" t="s">
        <v>51</v>
      </c>
      <c r="E22" s="9" t="s">
        <v>136</v>
      </c>
      <c r="F22" s="16" t="s">
        <v>135</v>
      </c>
      <c r="G22" s="5" t="s">
        <v>29</v>
      </c>
      <c r="H22" s="180">
        <v>3</v>
      </c>
      <c r="I22" s="63">
        <v>42401</v>
      </c>
      <c r="J22" s="63">
        <f>I22+242</f>
        <v>42643</v>
      </c>
      <c r="K22" s="178" t="s">
        <v>133</v>
      </c>
      <c r="L22" s="179">
        <v>40</v>
      </c>
      <c r="M22" s="5">
        <v>1</v>
      </c>
      <c r="N22" s="5">
        <v>0</v>
      </c>
      <c r="O22" s="5">
        <v>0</v>
      </c>
      <c r="P22" s="5">
        <v>0</v>
      </c>
      <c r="Q22" s="5">
        <v>0</v>
      </c>
      <c r="R22" s="5">
        <v>0</v>
      </c>
      <c r="S22" s="5"/>
      <c r="T22" s="11"/>
      <c r="U22" s="5">
        <v>0</v>
      </c>
      <c r="V22" s="5">
        <v>0</v>
      </c>
      <c r="W22" s="5">
        <v>1</v>
      </c>
      <c r="X22" s="12" t="s">
        <v>39</v>
      </c>
      <c r="Y22" s="12" t="s">
        <v>38</v>
      </c>
      <c r="Z22" s="48">
        <v>7750000</v>
      </c>
      <c r="AA22" s="48">
        <v>500000</v>
      </c>
      <c r="AB22" s="48">
        <v>100000</v>
      </c>
      <c r="AC22" s="48">
        <v>50000</v>
      </c>
      <c r="AD22" s="48">
        <v>700000</v>
      </c>
      <c r="AE22" s="48">
        <v>70000</v>
      </c>
      <c r="AF22" s="48">
        <v>500000</v>
      </c>
      <c r="AG22" s="48">
        <v>1000000</v>
      </c>
      <c r="AH22" s="48"/>
      <c r="AI22" s="48"/>
      <c r="AJ22" s="48"/>
      <c r="AK22" s="48"/>
      <c r="AL22" s="48">
        <f>SUM(Z22:AK22)</f>
        <v>10670000</v>
      </c>
      <c r="AM22" s="13">
        <f>AD22+AE22</f>
        <v>770000</v>
      </c>
      <c r="AN22" s="14">
        <f>Z22</f>
        <v>7750000</v>
      </c>
      <c r="AO22" s="14">
        <f>AA22+AB22+AC22</f>
        <v>650000</v>
      </c>
      <c r="AP22" s="7">
        <f>AF22+AG22+AM22+AN22+AO22</f>
        <v>10670000</v>
      </c>
      <c r="AQ22" s="7">
        <f>AN22+AO22</f>
        <v>8400000</v>
      </c>
      <c r="AR22" s="7">
        <v>4000000</v>
      </c>
      <c r="AS22" s="7"/>
      <c r="AT22" s="7"/>
      <c r="AU22" s="9"/>
      <c r="AV22" s="15">
        <f>AQ22-AR22-AS22-AT22</f>
        <v>4400000</v>
      </c>
      <c r="AW22" s="7">
        <f>ROUNDDOWN(AV22*0.5,-3)</f>
        <v>2200000</v>
      </c>
      <c r="AX22" s="160">
        <f>AW22*0.25</f>
        <v>550000</v>
      </c>
      <c r="AY22" s="158"/>
      <c r="AZ22" s="159"/>
    </row>
    <row r="23" spans="1:52" ht="19.5" customHeight="1">
      <c r="A23" s="5" t="s">
        <v>125</v>
      </c>
      <c r="B23" s="5"/>
      <c r="C23" s="52" t="s">
        <v>126</v>
      </c>
      <c r="D23" s="8" t="s">
        <v>52</v>
      </c>
      <c r="E23" s="9" t="s">
        <v>31</v>
      </c>
      <c r="F23" s="10"/>
      <c r="G23" s="5" t="s">
        <v>29</v>
      </c>
      <c r="H23" s="180" t="s">
        <v>127</v>
      </c>
      <c r="I23" s="63">
        <v>42430</v>
      </c>
      <c r="J23" s="63">
        <f>I23+214</f>
        <v>42644</v>
      </c>
      <c r="K23" s="178" t="s">
        <v>134</v>
      </c>
      <c r="L23" s="179">
        <v>217</v>
      </c>
      <c r="M23" s="5">
        <v>0</v>
      </c>
      <c r="N23" s="5">
        <v>1</v>
      </c>
      <c r="O23" s="5">
        <v>0</v>
      </c>
      <c r="P23" s="5">
        <v>0</v>
      </c>
      <c r="Q23" s="5">
        <v>0</v>
      </c>
      <c r="R23" s="5">
        <v>0</v>
      </c>
      <c r="S23" s="5"/>
      <c r="T23" s="11"/>
      <c r="U23" s="5">
        <v>0</v>
      </c>
      <c r="V23" s="5">
        <v>1</v>
      </c>
      <c r="W23" s="5">
        <v>0</v>
      </c>
      <c r="X23" s="12" t="s">
        <v>153</v>
      </c>
      <c r="Y23" s="17" t="s">
        <v>99</v>
      </c>
      <c r="Z23" s="49">
        <v>2560000</v>
      </c>
      <c r="AA23" s="48"/>
      <c r="AB23" s="48"/>
      <c r="AC23" s="48"/>
      <c r="AD23" s="48"/>
      <c r="AE23" s="48"/>
      <c r="AF23" s="48"/>
      <c r="AG23" s="48"/>
      <c r="AH23" s="48"/>
      <c r="AI23" s="48"/>
      <c r="AJ23" s="48"/>
      <c r="AK23" s="48"/>
      <c r="AL23" s="48">
        <f>SUM(Z23:AK23)</f>
        <v>2560000</v>
      </c>
      <c r="AM23" s="21"/>
      <c r="AN23" s="14">
        <f>Z23</f>
        <v>2560000</v>
      </c>
      <c r="AO23" s="14"/>
      <c r="AP23" s="7">
        <f>AF23+AG23+AM23+AN23+AO23</f>
        <v>2560000</v>
      </c>
      <c r="AQ23" s="7">
        <f>AN23+AO23</f>
        <v>2560000</v>
      </c>
      <c r="AR23" s="7"/>
      <c r="AS23" s="7"/>
      <c r="AT23" s="7"/>
      <c r="AU23" s="9"/>
      <c r="AV23" s="15">
        <f>AQ23-AR23-AS23-AT23</f>
        <v>2560000</v>
      </c>
      <c r="AW23" s="7">
        <f>ROUNDDOWN(AV23*0.5,-3)</f>
        <v>1280000</v>
      </c>
      <c r="AX23" s="160"/>
      <c r="AY23" s="158"/>
      <c r="AZ23" s="159"/>
    </row>
    <row r="24" spans="1:52" s="81" customFormat="1" ht="34.5" customHeight="1">
      <c r="A24" s="102"/>
      <c r="B24" s="153"/>
      <c r="C24" s="38"/>
      <c r="D24" s="153"/>
      <c r="E24" s="38"/>
      <c r="F24" s="154"/>
      <c r="G24" s="110"/>
      <c r="H24" s="108"/>
      <c r="I24" s="109"/>
      <c r="J24" s="109"/>
      <c r="K24" s="39"/>
      <c r="L24" s="110"/>
      <c r="M24" s="110"/>
      <c r="N24" s="110"/>
      <c r="O24" s="110"/>
      <c r="P24" s="110"/>
      <c r="Q24" s="110"/>
      <c r="R24" s="110"/>
      <c r="S24" s="110"/>
      <c r="T24" s="155"/>
      <c r="U24" s="110"/>
      <c r="V24" s="110"/>
      <c r="W24" s="110"/>
      <c r="X24" s="156"/>
      <c r="Y24" s="156"/>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38"/>
      <c r="AV24" s="157"/>
      <c r="AW24" s="101">
        <f>SUM(AW22:AW23)</f>
        <v>3480000</v>
      </c>
      <c r="AX24" s="101">
        <f>SUM(AX22:AX23)</f>
        <v>550000</v>
      </c>
      <c r="AY24" s="158"/>
      <c r="AZ24" s="159"/>
    </row>
    <row r="25" spans="1:52" ht="19.5" customHeight="1">
      <c r="A25" s="58" t="s">
        <v>139</v>
      </c>
      <c r="B25" s="4" t="s">
        <v>89</v>
      </c>
      <c r="C25" s="51" t="s">
        <v>83</v>
      </c>
      <c r="D25" s="8" t="s">
        <v>51</v>
      </c>
      <c r="E25" s="9" t="s">
        <v>31</v>
      </c>
      <c r="F25" s="10"/>
      <c r="G25" s="5" t="s">
        <v>29</v>
      </c>
      <c r="H25" s="180">
        <v>3</v>
      </c>
      <c r="I25" s="63">
        <v>42767</v>
      </c>
      <c r="J25" s="63">
        <f>I25+242</f>
        <v>43009</v>
      </c>
      <c r="K25" s="178" t="s">
        <v>36</v>
      </c>
      <c r="L25" s="180" t="s">
        <v>36</v>
      </c>
      <c r="M25" s="5">
        <v>1</v>
      </c>
      <c r="N25" s="5">
        <v>0</v>
      </c>
      <c r="O25" s="5">
        <v>0</v>
      </c>
      <c r="P25" s="5">
        <v>0</v>
      </c>
      <c r="Q25" s="5">
        <v>0</v>
      </c>
      <c r="R25" s="5">
        <v>0</v>
      </c>
      <c r="S25" s="5"/>
      <c r="T25" s="11"/>
      <c r="U25" s="5">
        <v>0</v>
      </c>
      <c r="V25" s="5">
        <v>0</v>
      </c>
      <c r="W25" s="5">
        <v>1</v>
      </c>
      <c r="X25" s="12" t="s">
        <v>91</v>
      </c>
      <c r="Y25" s="12" t="s">
        <v>118</v>
      </c>
      <c r="Z25" s="49">
        <v>2400000</v>
      </c>
      <c r="AA25" s="48">
        <v>65000</v>
      </c>
      <c r="AB25" s="48">
        <v>50000</v>
      </c>
      <c r="AC25" s="48">
        <v>30000</v>
      </c>
      <c r="AD25" s="48">
        <v>400000</v>
      </c>
      <c r="AE25" s="48">
        <v>50000</v>
      </c>
      <c r="AF25" s="48">
        <v>65000</v>
      </c>
      <c r="AG25" s="48">
        <v>50000</v>
      </c>
      <c r="AH25" s="48"/>
      <c r="AI25" s="48"/>
      <c r="AJ25" s="48"/>
      <c r="AK25" s="48"/>
      <c r="AL25" s="48">
        <f>SUM(Z25:AK25)</f>
        <v>3110000</v>
      </c>
      <c r="AM25" s="13">
        <f>AD25+AE25</f>
        <v>450000</v>
      </c>
      <c r="AN25" s="14">
        <f>Z25</f>
        <v>2400000</v>
      </c>
      <c r="AO25" s="14">
        <f>AA25+AB25+AC25</f>
        <v>145000</v>
      </c>
      <c r="AP25" s="7">
        <f>AF25+AG25+AM25+AN25+AO25</f>
        <v>3110000</v>
      </c>
      <c r="AQ25" s="7">
        <f>AN25+AO25</f>
        <v>2545000</v>
      </c>
      <c r="AR25" s="7"/>
      <c r="AS25" s="7"/>
      <c r="AT25" s="7"/>
      <c r="AU25" s="9" t="s">
        <v>31</v>
      </c>
      <c r="AV25" s="15">
        <f>AQ25-AR25-AS25-AT25</f>
        <v>2545000</v>
      </c>
      <c r="AW25" s="7">
        <f>ROUNDDOWN(AV25*0.5,-3)</f>
        <v>1272000</v>
      </c>
      <c r="AX25" s="160"/>
      <c r="AY25" s="158"/>
      <c r="AZ25" s="159"/>
    </row>
    <row r="26" spans="1:52" ht="19.5" customHeight="1">
      <c r="A26" s="5" t="s">
        <v>157</v>
      </c>
      <c r="B26" s="5"/>
      <c r="C26" s="52" t="s">
        <v>166</v>
      </c>
      <c r="D26" s="8" t="s">
        <v>52</v>
      </c>
      <c r="E26" s="9" t="s">
        <v>31</v>
      </c>
      <c r="F26" s="10"/>
      <c r="G26" s="5" t="s">
        <v>29</v>
      </c>
      <c r="H26" s="180">
        <v>3</v>
      </c>
      <c r="I26" s="63">
        <v>42795</v>
      </c>
      <c r="J26" s="63">
        <f>I26+214</f>
        <v>43009</v>
      </c>
      <c r="K26" s="178" t="s">
        <v>199</v>
      </c>
      <c r="L26" s="179">
        <v>145</v>
      </c>
      <c r="M26" s="5">
        <v>0</v>
      </c>
      <c r="N26" s="5">
        <v>1</v>
      </c>
      <c r="O26" s="5">
        <v>0</v>
      </c>
      <c r="P26" s="5">
        <v>0</v>
      </c>
      <c r="Q26" s="5">
        <v>0</v>
      </c>
      <c r="R26" s="5">
        <v>0</v>
      </c>
      <c r="S26" s="5"/>
      <c r="T26" s="11"/>
      <c r="U26" s="5">
        <v>0</v>
      </c>
      <c r="V26" s="5">
        <v>1</v>
      </c>
      <c r="W26" s="5">
        <v>0</v>
      </c>
      <c r="X26" s="12" t="s">
        <v>153</v>
      </c>
      <c r="Y26" s="17" t="s">
        <v>99</v>
      </c>
      <c r="Z26" s="49">
        <v>2239000</v>
      </c>
      <c r="AA26" s="48"/>
      <c r="AB26" s="48"/>
      <c r="AC26" s="48"/>
      <c r="AD26" s="48"/>
      <c r="AE26" s="48"/>
      <c r="AF26" s="48"/>
      <c r="AG26" s="48"/>
      <c r="AH26" s="48"/>
      <c r="AI26" s="48"/>
      <c r="AJ26" s="48"/>
      <c r="AK26" s="48"/>
      <c r="AL26" s="48">
        <f>SUM(Z26:AK26)</f>
        <v>2239000</v>
      </c>
      <c r="AM26" s="21"/>
      <c r="AN26" s="14">
        <f>Z26</f>
        <v>2239000</v>
      </c>
      <c r="AO26" s="14"/>
      <c r="AP26" s="7">
        <f>AF26+AG26+AM26+AN26+AO26</f>
        <v>2239000</v>
      </c>
      <c r="AQ26" s="7">
        <f>AN26+AO26</f>
        <v>2239000</v>
      </c>
      <c r="AR26" s="7"/>
      <c r="AS26" s="7"/>
      <c r="AT26" s="7"/>
      <c r="AU26" s="9"/>
      <c r="AV26" s="15">
        <f>AQ26-AR26-AS26-AT26</f>
        <v>2239000</v>
      </c>
      <c r="AW26" s="7">
        <f>ROUNDDOWN(AV26*0.5,-3)</f>
        <v>1119000</v>
      </c>
      <c r="AX26" s="160"/>
      <c r="AY26" s="158"/>
      <c r="AZ26" s="159"/>
    </row>
    <row r="27" spans="1:52" s="81" customFormat="1" ht="34.5" customHeight="1">
      <c r="A27" s="102"/>
      <c r="B27" s="153"/>
      <c r="C27" s="38"/>
      <c r="D27" s="153"/>
      <c r="E27" s="38"/>
      <c r="F27" s="154"/>
      <c r="G27" s="110"/>
      <c r="H27" s="108"/>
      <c r="I27" s="109"/>
      <c r="J27" s="109"/>
      <c r="K27" s="39"/>
      <c r="L27" s="110"/>
      <c r="M27" s="110"/>
      <c r="N27" s="110"/>
      <c r="O27" s="110"/>
      <c r="P27" s="110"/>
      <c r="Q27" s="110"/>
      <c r="R27" s="110"/>
      <c r="S27" s="110"/>
      <c r="T27" s="155"/>
      <c r="U27" s="110"/>
      <c r="V27" s="110"/>
      <c r="W27" s="110"/>
      <c r="X27" s="156"/>
      <c r="Y27" s="156"/>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38"/>
      <c r="AV27" s="157"/>
      <c r="AW27" s="101">
        <f>SUM(AW25:AW26)</f>
        <v>2391000</v>
      </c>
      <c r="AX27" s="101">
        <f>SUM(AX25:AX26)</f>
        <v>0</v>
      </c>
      <c r="AY27" s="158"/>
      <c r="AZ27" s="159"/>
    </row>
    <row r="28" spans="1:38" ht="19.5" customHeight="1" thickBot="1">
      <c r="A28" s="103" t="s">
        <v>103</v>
      </c>
      <c r="D28" s="102"/>
      <c r="AL28" s="105"/>
    </row>
    <row r="29" spans="48:51" ht="19.5" customHeight="1" thickBot="1">
      <c r="AV29" s="170" t="s">
        <v>78</v>
      </c>
      <c r="AW29" s="171" t="s">
        <v>79</v>
      </c>
      <c r="AX29" s="171" t="s">
        <v>80</v>
      </c>
      <c r="AY29" s="172" t="s">
        <v>81</v>
      </c>
    </row>
    <row r="30" spans="1:51" ht="19.5" customHeight="1">
      <c r="A30" s="151" t="s">
        <v>100</v>
      </c>
      <c r="B30" s="24" t="s">
        <v>138</v>
      </c>
      <c r="AV30" s="53">
        <v>2013</v>
      </c>
      <c r="AW30" s="54">
        <f>AW11</f>
        <v>7250000</v>
      </c>
      <c r="AX30" s="54">
        <f>AX11</f>
        <v>594300</v>
      </c>
      <c r="AY30" s="55">
        <f>AW30-AX30</f>
        <v>6655700</v>
      </c>
    </row>
    <row r="31" spans="1:52" ht="19.5" customHeight="1">
      <c r="A31" s="152" t="s">
        <v>101</v>
      </c>
      <c r="B31" s="24"/>
      <c r="C31" s="38"/>
      <c r="D31" s="1"/>
      <c r="E31" s="1"/>
      <c r="F31" s="1"/>
      <c r="G31" s="1"/>
      <c r="H31" s="1"/>
      <c r="I31" s="3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3"/>
      <c r="AO31" s="1"/>
      <c r="AP31" s="3"/>
      <c r="AQ31" s="3"/>
      <c r="AR31" s="2"/>
      <c r="AS31" s="2"/>
      <c r="AT31" s="2"/>
      <c r="AU31" s="1"/>
      <c r="AV31" s="42">
        <v>2014</v>
      </c>
      <c r="AW31" s="6">
        <f>AW17</f>
        <v>1927000</v>
      </c>
      <c r="AX31" s="6">
        <f>AX17</f>
        <v>694000</v>
      </c>
      <c r="AY31" s="18">
        <f>AW31-AX31</f>
        <v>1233000</v>
      </c>
      <c r="AZ31" s="1"/>
    </row>
    <row r="32" spans="1:52" ht="19.5" customHeight="1">
      <c r="A32" s="119" t="s">
        <v>106</v>
      </c>
      <c r="B32" s="24"/>
      <c r="C32" s="38"/>
      <c r="D32" s="1"/>
      <c r="E32" s="1"/>
      <c r="F32" s="1"/>
      <c r="G32" s="1"/>
      <c r="H32" s="1"/>
      <c r="I32" s="3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3"/>
      <c r="AO32" s="1"/>
      <c r="AP32" s="3"/>
      <c r="AQ32" s="3"/>
      <c r="AR32" s="2"/>
      <c r="AS32" s="2"/>
      <c r="AT32" s="2"/>
      <c r="AU32" s="1"/>
      <c r="AV32" s="42">
        <v>2015</v>
      </c>
      <c r="AW32" s="6">
        <f>AW21</f>
        <v>3263000</v>
      </c>
      <c r="AX32" s="6">
        <f>AX21</f>
        <v>871500</v>
      </c>
      <c r="AY32" s="18">
        <f>AW32-AX32</f>
        <v>2391500</v>
      </c>
      <c r="AZ32" s="1"/>
    </row>
    <row r="33" spans="1:52" ht="19.5" customHeight="1">
      <c r="A33" s="59" t="s">
        <v>119</v>
      </c>
      <c r="B33" s="24"/>
      <c r="C33" s="38"/>
      <c r="D33" s="1"/>
      <c r="E33" s="1"/>
      <c r="F33" s="1"/>
      <c r="G33" s="1"/>
      <c r="H33" s="1"/>
      <c r="I33" s="3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3"/>
      <c r="AO33" s="1"/>
      <c r="AP33" s="3"/>
      <c r="AQ33" s="3"/>
      <c r="AR33" s="2"/>
      <c r="AS33" s="2"/>
      <c r="AT33" s="2"/>
      <c r="AU33" s="1"/>
      <c r="AV33" s="42">
        <v>2016</v>
      </c>
      <c r="AW33" s="6">
        <f>AW24</f>
        <v>3480000</v>
      </c>
      <c r="AX33" s="6">
        <f>AX24</f>
        <v>550000</v>
      </c>
      <c r="AY33" s="18">
        <f>AW33-AX33</f>
        <v>2930000</v>
      </c>
      <c r="AZ33" s="1"/>
    </row>
    <row r="34" spans="1:52" ht="19.5" customHeight="1" thickBot="1">
      <c r="A34" s="58" t="s">
        <v>137</v>
      </c>
      <c r="B34" s="1"/>
      <c r="C34" s="38"/>
      <c r="D34" s="1"/>
      <c r="E34" s="1"/>
      <c r="F34" s="1"/>
      <c r="G34" s="1"/>
      <c r="H34" s="1"/>
      <c r="I34" s="3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3"/>
      <c r="AN34" s="3"/>
      <c r="AO34" s="1"/>
      <c r="AP34" s="3"/>
      <c r="AQ34" s="3"/>
      <c r="AR34" s="2"/>
      <c r="AS34" s="2"/>
      <c r="AT34" s="2"/>
      <c r="AU34" s="1"/>
      <c r="AV34" s="43">
        <v>2017</v>
      </c>
      <c r="AW34" s="19">
        <f>AW27</f>
        <v>2391000</v>
      </c>
      <c r="AX34" s="19">
        <f>AX27</f>
        <v>0</v>
      </c>
      <c r="AY34" s="20">
        <f>AW34-AX34</f>
        <v>2391000</v>
      </c>
      <c r="AZ34" s="1"/>
    </row>
    <row r="35" spans="3:52" ht="19.5" customHeight="1">
      <c r="C35" s="38"/>
      <c r="D35" s="1"/>
      <c r="E35" s="1"/>
      <c r="F35" s="1"/>
      <c r="G35" s="1"/>
      <c r="H35" s="1"/>
      <c r="I35" s="3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3"/>
      <c r="AN35" s="3"/>
      <c r="AO35" s="1"/>
      <c r="AP35" s="3"/>
      <c r="AQ35" s="3"/>
      <c r="AR35" s="2"/>
      <c r="AS35" s="2"/>
      <c r="AT35" s="2"/>
      <c r="AU35" s="1"/>
      <c r="AV35" s="44" t="s">
        <v>64</v>
      </c>
      <c r="AW35" s="3">
        <f>SUM(AW30:AW34)</f>
        <v>18311000</v>
      </c>
      <c r="AX35" s="3">
        <f>SUM(AX30:AX34)</f>
        <v>2709800</v>
      </c>
      <c r="AY35" s="3">
        <f>SUM(AY30:AY34)</f>
        <v>15601200</v>
      </c>
      <c r="AZ35" s="1"/>
    </row>
    <row r="36" spans="3:52" ht="19.5" customHeight="1">
      <c r="C36" s="38"/>
      <c r="D36" s="1"/>
      <c r="E36" s="1"/>
      <c r="F36" s="1"/>
      <c r="G36" s="1"/>
      <c r="H36" s="1"/>
      <c r="I36" s="3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3"/>
      <c r="AN36" s="3"/>
      <c r="AO36" s="1"/>
      <c r="AP36" s="3"/>
      <c r="AQ36" s="3"/>
      <c r="AR36" s="2"/>
      <c r="AS36" s="2"/>
      <c r="AT36" s="2"/>
      <c r="AU36" s="1"/>
      <c r="AZ36" s="1"/>
    </row>
  </sheetData>
  <sheetProtection/>
  <printOptions/>
  <pageMargins left="0.2" right="0.22" top="0.77" bottom="0.75" header="0.3" footer="0.5"/>
  <pageSetup horizontalDpi="600" verticalDpi="600" orientation="landscape" scale="62" r:id="rId1"/>
  <headerFooter alignWithMargins="0">
    <oddHeader>&amp;C&amp;"Times New Roman,Regular"&amp;18County Assistance Road System
2012-2016 Program Summary Sheet</oddHeader>
    <oddFooter>&amp;L&amp;Z&amp;F&amp;CPage &amp;P&amp;R&amp;D</oddFooter>
  </headerFooter>
</worksheet>
</file>

<file path=xl/worksheets/sheet2.xml><?xml version="1.0" encoding="utf-8"?>
<worksheet xmlns="http://schemas.openxmlformats.org/spreadsheetml/2006/main" xmlns:r="http://schemas.openxmlformats.org/officeDocument/2006/relationships">
  <dimension ref="A1:AN151"/>
  <sheetViews>
    <sheetView tabSelected="1" zoomScale="90" zoomScaleNormal="90" zoomScaleSheetLayoutView="85" zoomScalePageLayoutView="0" workbookViewId="0" topLeftCell="A1">
      <selection activeCell="J41" sqref="J41"/>
    </sheetView>
  </sheetViews>
  <sheetFormatPr defaultColWidth="7.57421875" defaultRowHeight="12.75"/>
  <cols>
    <col min="1" max="1" width="7.8515625" style="24" customWidth="1"/>
    <col min="2" max="2" width="58.8515625" style="24" customWidth="1"/>
    <col min="3" max="4" width="8.140625" style="24" bestFit="1" customWidth="1"/>
    <col min="5" max="5" width="11.8515625" style="24" bestFit="1" customWidth="1"/>
    <col min="6" max="7" width="15.00390625" style="24" customWidth="1"/>
    <col min="8" max="8" width="11.421875" style="24" customWidth="1"/>
    <col min="9" max="9" width="12.28125" style="41" customWidth="1"/>
    <col min="10" max="10" width="16.28125" style="41" customWidth="1"/>
    <col min="11" max="11" width="2.57421875" style="24" customWidth="1"/>
    <col min="12" max="12" width="4.7109375" style="24" customWidth="1"/>
    <col min="13" max="13" width="13.421875" style="24" customWidth="1"/>
    <col min="14" max="14" width="10.57421875" style="24" customWidth="1"/>
    <col min="15" max="15" width="8.28125" style="24" customWidth="1"/>
    <col min="16" max="16" width="10.421875" style="24" customWidth="1"/>
    <col min="17" max="17" width="8.8515625" style="24" customWidth="1"/>
    <col min="18" max="18" width="6.00390625" style="24" customWidth="1"/>
    <col min="19" max="19" width="10.28125" style="24" customWidth="1"/>
    <col min="20" max="20" width="5.28125" style="24" customWidth="1"/>
    <col min="21" max="21" width="12.00390625" style="24" customWidth="1"/>
    <col min="22" max="22" width="10.8515625" style="24" customWidth="1"/>
    <col min="23" max="23" width="9.28125" style="24" customWidth="1"/>
    <col min="24" max="24" width="10.421875" style="24" customWidth="1"/>
    <col min="25" max="25" width="69.7109375" style="24" customWidth="1"/>
    <col min="26" max="26" width="14.00390625" style="24" customWidth="1"/>
    <col min="27" max="27" width="7.00390625" style="24" customWidth="1"/>
    <col min="28" max="28" width="11.7109375" style="24" customWidth="1"/>
    <col min="29" max="29" width="8.28125" style="24" customWidth="1"/>
    <col min="30" max="30" width="9.140625" style="24" customWidth="1"/>
    <col min="31" max="32" width="6.00390625" style="24" customWidth="1"/>
    <col min="33" max="33" width="7.00390625" style="24" customWidth="1"/>
    <col min="34" max="34" width="11.57421875" style="24" customWidth="1"/>
    <col min="35" max="35" width="10.57421875" style="24" customWidth="1"/>
    <col min="36" max="36" width="11.140625" style="24" customWidth="1"/>
    <col min="37" max="38" width="9.28125" style="24" customWidth="1"/>
    <col min="39" max="39" width="13.140625" style="24" customWidth="1"/>
    <col min="40" max="40" width="9.28125" style="24" customWidth="1"/>
    <col min="41" max="16384" width="7.57421875" style="24" customWidth="1"/>
  </cols>
  <sheetData>
    <row r="1" spans="1:11" ht="21.75" customHeight="1" thickTop="1">
      <c r="A1" s="183" t="s">
        <v>59</v>
      </c>
      <c r="B1" s="184"/>
      <c r="C1" s="184"/>
      <c r="D1" s="184"/>
      <c r="E1" s="184"/>
      <c r="F1" s="184"/>
      <c r="G1" s="184"/>
      <c r="H1" s="184"/>
      <c r="I1" s="184"/>
      <c r="J1" s="185"/>
      <c r="K1" s="23"/>
    </row>
    <row r="2" spans="1:11" ht="18.75" customHeight="1">
      <c r="A2" s="186" t="s">
        <v>147</v>
      </c>
      <c r="B2" s="187"/>
      <c r="C2" s="187"/>
      <c r="D2" s="187"/>
      <c r="E2" s="187"/>
      <c r="F2" s="187"/>
      <c r="G2" s="187"/>
      <c r="H2" s="187"/>
      <c r="I2" s="187"/>
      <c r="J2" s="188"/>
      <c r="K2" s="23"/>
    </row>
    <row r="3" spans="1:11" ht="18.75" customHeight="1">
      <c r="A3" s="191" t="s">
        <v>60</v>
      </c>
      <c r="B3" s="192"/>
      <c r="C3" s="192"/>
      <c r="D3" s="192"/>
      <c r="E3" s="192"/>
      <c r="F3" s="192"/>
      <c r="G3" s="192"/>
      <c r="H3" s="192"/>
      <c r="I3" s="192"/>
      <c r="J3" s="193"/>
      <c r="K3" s="23"/>
    </row>
    <row r="4" spans="1:10" ht="12.75">
      <c r="A4" s="25"/>
      <c r="B4" s="27"/>
      <c r="C4" s="120"/>
      <c r="D4" s="26"/>
      <c r="E4" s="121"/>
      <c r="F4" s="28"/>
      <c r="G4" s="125"/>
      <c r="H4" s="28"/>
      <c r="I4" s="29"/>
      <c r="J4" s="30" t="s">
        <v>61</v>
      </c>
    </row>
    <row r="5" spans="1:10" ht="15.75" customHeight="1">
      <c r="A5" s="31"/>
      <c r="B5" s="32"/>
      <c r="C5" s="34"/>
      <c r="D5" s="33"/>
      <c r="E5" s="122"/>
      <c r="F5" s="123" t="s">
        <v>64</v>
      </c>
      <c r="G5" s="37" t="s">
        <v>64</v>
      </c>
      <c r="H5" s="123"/>
      <c r="I5" s="35"/>
      <c r="J5" s="36" t="s">
        <v>63</v>
      </c>
    </row>
    <row r="6" spans="1:10" ht="12.75">
      <c r="A6" s="31" t="s">
        <v>65</v>
      </c>
      <c r="B6" s="32"/>
      <c r="C6" s="189" t="s">
        <v>62</v>
      </c>
      <c r="D6" s="190"/>
      <c r="E6" s="122"/>
      <c r="F6" s="123" t="s">
        <v>67</v>
      </c>
      <c r="G6" s="37" t="s">
        <v>107</v>
      </c>
      <c r="H6" s="124" t="s">
        <v>108</v>
      </c>
      <c r="I6" s="37" t="s">
        <v>61</v>
      </c>
      <c r="J6" s="36" t="s">
        <v>66</v>
      </c>
    </row>
    <row r="7" spans="1:10" ht="12.75" customHeight="1" thickBot="1">
      <c r="A7" s="173" t="s">
        <v>68</v>
      </c>
      <c r="B7" s="174" t="s">
        <v>69</v>
      </c>
      <c r="C7" s="120" t="s">
        <v>111</v>
      </c>
      <c r="D7" s="121" t="s">
        <v>70</v>
      </c>
      <c r="E7" s="175" t="s">
        <v>71</v>
      </c>
      <c r="F7" s="123" t="s">
        <v>82</v>
      </c>
      <c r="G7" s="37" t="s">
        <v>82</v>
      </c>
      <c r="H7" s="124" t="s">
        <v>66</v>
      </c>
      <c r="I7" s="37" t="s">
        <v>109</v>
      </c>
      <c r="J7" s="36" t="s">
        <v>72</v>
      </c>
    </row>
    <row r="8" spans="1:10" ht="30" customHeight="1" thickTop="1">
      <c r="A8" s="140" t="str">
        <f>CarsFormAQuery!A2</f>
        <v>13-1</v>
      </c>
      <c r="B8" s="166" t="str">
        <f>CarsFormAQuery!C2</f>
        <v>91st Street, U.S. 69 to Antioch Road</v>
      </c>
      <c r="C8" s="142">
        <f>CarsFormAQuery!I2</f>
        <v>41334</v>
      </c>
      <c r="D8" s="142">
        <f>CarsFormAQuery!J2</f>
        <v>41548</v>
      </c>
      <c r="E8" s="166" t="s">
        <v>110</v>
      </c>
      <c r="F8" s="143">
        <f>CarsFormAQuery!AP2</f>
        <v>4047960</v>
      </c>
      <c r="G8" s="143">
        <f>CarsFormAQuery!AQ2</f>
        <v>4037960</v>
      </c>
      <c r="H8" s="143">
        <f>CarsFormAQuery!AR2</f>
        <v>0</v>
      </c>
      <c r="I8" s="144">
        <f>CarsFormAQuery!AV2</f>
        <v>4037960</v>
      </c>
      <c r="J8" s="145">
        <f>CarsFormAQuery!AW2</f>
        <v>2018000</v>
      </c>
    </row>
    <row r="9" spans="1:10" ht="30" customHeight="1">
      <c r="A9" s="129" t="str">
        <f>CarsFormAQuery!A3</f>
        <v>13-2</v>
      </c>
      <c r="B9" s="146" t="str">
        <f>CarsFormAQuery!C3</f>
        <v>Switzer Road, 159th Street to 151st Street</v>
      </c>
      <c r="C9" s="130">
        <f>CarsFormAQuery!I3</f>
        <v>41548</v>
      </c>
      <c r="D9" s="130">
        <f>CarsFormAQuery!J3</f>
        <v>41913</v>
      </c>
      <c r="E9" s="146" t="s">
        <v>9</v>
      </c>
      <c r="F9" s="131">
        <f>CarsFormAQuery!AP3</f>
        <v>7221708</v>
      </c>
      <c r="G9" s="131">
        <f>CarsFormAQuery!AQ3</f>
        <v>6121708</v>
      </c>
      <c r="H9" s="131">
        <f>CarsFormAQuery!AR3</f>
        <v>0</v>
      </c>
      <c r="I9" s="132">
        <f>CarsFormAQuery!AV3</f>
        <v>6121708</v>
      </c>
      <c r="J9" s="133">
        <f>CarsFormAQuery!AW3</f>
        <v>3060000</v>
      </c>
    </row>
    <row r="10" spans="1:10" ht="30" customHeight="1">
      <c r="A10" s="129" t="str">
        <f>CarsFormAQuery!A4</f>
        <v>13-3</v>
      </c>
      <c r="B10" s="146" t="s">
        <v>193</v>
      </c>
      <c r="C10" s="130">
        <f>CarsFormAQuery!I4</f>
        <v>41306</v>
      </c>
      <c r="D10" s="130">
        <f>CarsFormAQuery!J4</f>
        <v>41548</v>
      </c>
      <c r="E10" s="146" t="s">
        <v>194</v>
      </c>
      <c r="F10" s="131">
        <f>CarsFormAQuery!AP4</f>
        <v>713000</v>
      </c>
      <c r="G10" s="131">
        <f>CarsFormAQuery!AQ4</f>
        <v>713000</v>
      </c>
      <c r="H10" s="131">
        <f>CarsFormAQuery!AR4</f>
        <v>0</v>
      </c>
      <c r="I10" s="132">
        <f>CarsFormAQuery!AV4</f>
        <v>713000</v>
      </c>
      <c r="J10" s="133">
        <f>CarsFormAQuery!AW4</f>
        <v>356000</v>
      </c>
    </row>
    <row r="11" spans="1:10" ht="30" customHeight="1">
      <c r="A11" s="129" t="str">
        <f>CarsFormAQuery!A5</f>
        <v>13-4</v>
      </c>
      <c r="B11" s="146" t="s">
        <v>161</v>
      </c>
      <c r="C11" s="130">
        <f>CarsFormAQuery!I5</f>
        <v>41334</v>
      </c>
      <c r="D11" s="130">
        <f>CarsFormAQuery!J5</f>
        <v>41548</v>
      </c>
      <c r="E11" s="146" t="s">
        <v>110</v>
      </c>
      <c r="F11" s="131">
        <f>CarsFormAQuery!AP5</f>
        <v>958000</v>
      </c>
      <c r="G11" s="131">
        <f>CarsFormAQuery!AQ5</f>
        <v>958000</v>
      </c>
      <c r="H11" s="131">
        <f>CarsFormAQuery!AR5</f>
        <v>0</v>
      </c>
      <c r="I11" s="132">
        <f>CarsFormAQuery!AV5</f>
        <v>958000</v>
      </c>
      <c r="J11" s="133">
        <f>CarsFormAQuery!AW5</f>
        <v>479000</v>
      </c>
    </row>
    <row r="12" spans="1:10" ht="30" customHeight="1">
      <c r="A12" s="129" t="str">
        <f>CarsFormAQuery!A6</f>
        <v>13-5</v>
      </c>
      <c r="B12" s="146" t="s">
        <v>160</v>
      </c>
      <c r="C12" s="130">
        <f>CarsFormAQuery!I6</f>
        <v>41334</v>
      </c>
      <c r="D12" s="130">
        <f>CarsFormAQuery!J6</f>
        <v>41548</v>
      </c>
      <c r="E12" s="146" t="s">
        <v>110</v>
      </c>
      <c r="F12" s="131">
        <f>CarsFormAQuery!AP6</f>
        <v>584000</v>
      </c>
      <c r="G12" s="131">
        <f>CarsFormAQuery!AQ6</f>
        <v>584000</v>
      </c>
      <c r="H12" s="131">
        <f>CarsFormAQuery!AR6</f>
        <v>0</v>
      </c>
      <c r="I12" s="132">
        <f>CarsFormAQuery!AV6</f>
        <v>584000</v>
      </c>
      <c r="J12" s="133">
        <f>CarsFormAQuery!AW6</f>
        <v>292000</v>
      </c>
    </row>
    <row r="13" spans="1:10" ht="30" customHeight="1">
      <c r="A13" s="129" t="str">
        <f>CarsFormAQuery!A7</f>
        <v>13-6</v>
      </c>
      <c r="B13" s="146" t="str">
        <f>CarsFormAQuery!C7</f>
        <v>75th Street, Antioch Road to Metcalf Avenue, Overlay</v>
      </c>
      <c r="C13" s="130">
        <f>CarsFormAQuery!I7</f>
        <v>41334</v>
      </c>
      <c r="D13" s="130">
        <f>CarsFormAQuery!J7</f>
        <v>41548</v>
      </c>
      <c r="E13" s="146" t="s">
        <v>110</v>
      </c>
      <c r="F13" s="131">
        <f>CarsFormAQuery!AP7</f>
        <v>619000</v>
      </c>
      <c r="G13" s="131">
        <f>CarsFormAQuery!AQ7</f>
        <v>619000</v>
      </c>
      <c r="H13" s="131">
        <f>CarsFormAQuery!AR7</f>
        <v>0</v>
      </c>
      <c r="I13" s="132">
        <f>CarsFormAQuery!AV7</f>
        <v>619000</v>
      </c>
      <c r="J13" s="133">
        <f>CarsFormAQuery!AW7</f>
        <v>309000</v>
      </c>
    </row>
    <row r="14" spans="1:10" ht="30" customHeight="1">
      <c r="A14" s="129" t="str">
        <f>CarsFormAQuery!A8</f>
        <v>13-7</v>
      </c>
      <c r="B14" s="146" t="str">
        <f>CarsFormAQuery!C8</f>
        <v>103rd Street, Metcalf Avenue to Nall Avenue, Overlay</v>
      </c>
      <c r="C14" s="130">
        <f>CarsFormAQuery!I8</f>
        <v>41334</v>
      </c>
      <c r="D14" s="130">
        <f>CarsFormAQuery!J8</f>
        <v>41548</v>
      </c>
      <c r="E14" s="146" t="s">
        <v>110</v>
      </c>
      <c r="F14" s="131">
        <f>CarsFormAQuery!AP8</f>
        <v>845000</v>
      </c>
      <c r="G14" s="131">
        <f>CarsFormAQuery!AQ8</f>
        <v>845000</v>
      </c>
      <c r="H14" s="131">
        <f>CarsFormAQuery!AR8</f>
        <v>0</v>
      </c>
      <c r="I14" s="132">
        <f>CarsFormAQuery!AV8</f>
        <v>845000</v>
      </c>
      <c r="J14" s="133">
        <f>CarsFormAQuery!AW8</f>
        <v>422000</v>
      </c>
    </row>
    <row r="15" spans="1:10" ht="30" customHeight="1">
      <c r="A15" s="129" t="str">
        <f>CarsFormAQuery!A9</f>
        <v>13-8</v>
      </c>
      <c r="B15" s="146" t="str">
        <f>CarsFormAQuery!C9</f>
        <v>Quivira Road, I-435 to College Boulevard, Overlay</v>
      </c>
      <c r="C15" s="130">
        <f>CarsFormAQuery!I9</f>
        <v>41334</v>
      </c>
      <c r="D15" s="130">
        <f>CarsFormAQuery!J9</f>
        <v>41548</v>
      </c>
      <c r="E15" s="146" t="s">
        <v>110</v>
      </c>
      <c r="F15" s="131">
        <f>CarsFormAQuery!AP9</f>
        <v>321000</v>
      </c>
      <c r="G15" s="131">
        <f>CarsFormAQuery!AQ9</f>
        <v>321000</v>
      </c>
      <c r="H15" s="131">
        <f>CarsFormAQuery!AR9</f>
        <v>0</v>
      </c>
      <c r="I15" s="132">
        <f>CarsFormAQuery!AV9</f>
        <v>321000</v>
      </c>
      <c r="J15" s="133">
        <f>CarsFormAQuery!AW9</f>
        <v>160000</v>
      </c>
    </row>
    <row r="16" spans="1:10" ht="30" customHeight="1" thickBot="1">
      <c r="A16" s="134" t="str">
        <f>CarsFormAQuery!A10</f>
        <v>13-9</v>
      </c>
      <c r="B16" s="135" t="s">
        <v>204</v>
      </c>
      <c r="C16" s="136">
        <f>CarsFormAQuery!I10</f>
        <v>41334</v>
      </c>
      <c r="D16" s="136">
        <f>CarsFormAQuery!J10</f>
        <v>41548</v>
      </c>
      <c r="E16" s="135" t="s">
        <v>110</v>
      </c>
      <c r="F16" s="137">
        <f>CarsFormAQuery!AP10</f>
        <v>308000</v>
      </c>
      <c r="G16" s="137">
        <f>CarsFormAQuery!AQ10</f>
        <v>308000</v>
      </c>
      <c r="H16" s="137">
        <f>CarsFormAQuery!AR10</f>
        <v>0</v>
      </c>
      <c r="I16" s="138">
        <f>CarsFormAQuery!AV10</f>
        <v>308000</v>
      </c>
      <c r="J16" s="139">
        <f>CarsFormAQuery!AW10</f>
        <v>154000</v>
      </c>
    </row>
    <row r="17" spans="1:40" s="128" customFormat="1" ht="30" customHeight="1" thickBot="1" thickTop="1">
      <c r="A17" s="148"/>
      <c r="B17" s="168"/>
      <c r="C17" s="148"/>
      <c r="D17" s="149"/>
      <c r="E17" s="148"/>
      <c r="F17" s="150"/>
      <c r="G17" s="150"/>
      <c r="H17" s="150"/>
      <c r="I17" s="147" t="s">
        <v>92</v>
      </c>
      <c r="J17" s="147">
        <f>SUM(J8:J16)</f>
        <v>7250000</v>
      </c>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row>
    <row r="18" spans="1:10" ht="30" customHeight="1" thickTop="1">
      <c r="A18" s="140" t="str">
        <f>CarsFormAQuery!A12</f>
        <v>14-1</v>
      </c>
      <c r="B18" s="166" t="s">
        <v>202</v>
      </c>
      <c r="C18" s="142">
        <f>CarsFormAQuery!I12</f>
        <v>41699</v>
      </c>
      <c r="D18" s="142">
        <f>CarsFormAQuery!J12</f>
        <v>41913</v>
      </c>
      <c r="E18" s="166" t="s">
        <v>110</v>
      </c>
      <c r="F18" s="143">
        <f>CarsFormAQuery!AP12</f>
        <v>1859000</v>
      </c>
      <c r="G18" s="143">
        <f>CarsFormAQuery!AQ12</f>
        <v>1859000</v>
      </c>
      <c r="H18" s="143">
        <f>CarsFormAQuery!AR12</f>
        <v>0</v>
      </c>
      <c r="I18" s="144">
        <f>CarsFormAQuery!AV12</f>
        <v>1859000</v>
      </c>
      <c r="J18" s="145">
        <f>CarsFormAQuery!AW12</f>
        <v>929000</v>
      </c>
    </row>
    <row r="19" spans="1:10" ht="30" customHeight="1">
      <c r="A19" s="129" t="str">
        <f>CarsFormAQuery!A13</f>
        <v>14-2</v>
      </c>
      <c r="B19" s="146" t="s">
        <v>162</v>
      </c>
      <c r="C19" s="130">
        <f>CarsFormAQuery!I13</f>
        <v>41699</v>
      </c>
      <c r="D19" s="130">
        <f>CarsFormAQuery!J13</f>
        <v>41913</v>
      </c>
      <c r="E19" s="146" t="s">
        <v>110</v>
      </c>
      <c r="F19" s="131">
        <f>CarsFormAQuery!AP13</f>
        <v>373000</v>
      </c>
      <c r="G19" s="131">
        <f>CarsFormAQuery!AQ13</f>
        <v>373000</v>
      </c>
      <c r="H19" s="131">
        <f>CarsFormAQuery!AR13</f>
        <v>0</v>
      </c>
      <c r="I19" s="132">
        <f>CarsFormAQuery!AV13</f>
        <v>373000</v>
      </c>
      <c r="J19" s="133">
        <f>CarsFormAQuery!AW13</f>
        <v>186000</v>
      </c>
    </row>
    <row r="20" spans="1:10" ht="30" customHeight="1">
      <c r="A20" s="129" t="str">
        <f>CarsFormAQuery!A14</f>
        <v>14-3</v>
      </c>
      <c r="B20" s="146" t="str">
        <f>CarsFormAQuery!C14</f>
        <v>103rd Street, Nall Avenue to Mission Road, Overlay</v>
      </c>
      <c r="C20" s="130">
        <f>CarsFormAQuery!I14</f>
        <v>41699</v>
      </c>
      <c r="D20" s="130">
        <f>CarsFormAQuery!J14</f>
        <v>41913</v>
      </c>
      <c r="E20" s="146" t="s">
        <v>110</v>
      </c>
      <c r="F20" s="131">
        <f>CarsFormAQuery!AP14</f>
        <v>678000</v>
      </c>
      <c r="G20" s="131">
        <f>CarsFormAQuery!AQ14</f>
        <v>678000</v>
      </c>
      <c r="H20" s="131">
        <f>CarsFormAQuery!AR14</f>
        <v>0</v>
      </c>
      <c r="I20" s="132">
        <f>CarsFormAQuery!AV14</f>
        <v>678000</v>
      </c>
      <c r="J20" s="133">
        <f>CarsFormAQuery!AW14</f>
        <v>339000</v>
      </c>
    </row>
    <row r="21" spans="1:10" ht="30" customHeight="1">
      <c r="A21" s="129" t="str">
        <f>CarsFormAQuery!A15</f>
        <v>14-4</v>
      </c>
      <c r="B21" s="146" t="s">
        <v>163</v>
      </c>
      <c r="C21" s="130">
        <f>CarsFormAQuery!I15</f>
        <v>41699</v>
      </c>
      <c r="D21" s="130">
        <f>CarsFormAQuery!J15</f>
        <v>41913</v>
      </c>
      <c r="E21" s="146" t="s">
        <v>110</v>
      </c>
      <c r="F21" s="131">
        <f>CarsFormAQuery!AP15</f>
        <v>547000</v>
      </c>
      <c r="G21" s="131">
        <f>CarsFormAQuery!AQ15</f>
        <v>547000</v>
      </c>
      <c r="H21" s="131">
        <f>CarsFormAQuery!AR15</f>
        <v>0</v>
      </c>
      <c r="I21" s="132">
        <f>CarsFormAQuery!AV15</f>
        <v>547000</v>
      </c>
      <c r="J21" s="133">
        <f>CarsFormAQuery!AW15</f>
        <v>273000</v>
      </c>
    </row>
    <row r="22" spans="1:10" ht="30" customHeight="1" thickBot="1">
      <c r="A22" s="134" t="str">
        <f>CarsFormAQuery!A16</f>
        <v>14-5</v>
      </c>
      <c r="B22" s="135" t="str">
        <f>CarsFormAQuery!C16</f>
        <v>Metcalf Avenue Streetlighting, 71st Street to 65th Street</v>
      </c>
      <c r="C22" s="136">
        <f>CarsFormAQuery!I16</f>
        <v>41730</v>
      </c>
      <c r="D22" s="136">
        <f>CarsFormAQuery!J16</f>
        <v>41944</v>
      </c>
      <c r="E22" s="135" t="s">
        <v>158</v>
      </c>
      <c r="F22" s="137">
        <f>CarsFormAQuery!AP16</f>
        <v>405000</v>
      </c>
      <c r="G22" s="137">
        <f>CarsFormAQuery!AQ16</f>
        <v>400000</v>
      </c>
      <c r="H22" s="137">
        <f>CarsFormAQuery!AR16</f>
        <v>0</v>
      </c>
      <c r="I22" s="138">
        <f>CarsFormAQuery!AV16</f>
        <v>400000</v>
      </c>
      <c r="J22" s="139">
        <f>CarsFormAQuery!AW16</f>
        <v>200000</v>
      </c>
    </row>
    <row r="23" spans="1:40" s="128" customFormat="1" ht="30" customHeight="1" thickBot="1" thickTop="1">
      <c r="A23" s="148"/>
      <c r="B23" s="168"/>
      <c r="C23" s="148"/>
      <c r="D23" s="149"/>
      <c r="E23" s="148"/>
      <c r="F23" s="150"/>
      <c r="G23" s="150"/>
      <c r="H23" s="150"/>
      <c r="I23" s="147" t="s">
        <v>97</v>
      </c>
      <c r="J23" s="147">
        <f>SUM(J18:J22)</f>
        <v>1927000</v>
      </c>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row>
    <row r="24" spans="1:10" ht="30" customHeight="1" thickTop="1">
      <c r="A24" s="140" t="str">
        <f>CarsFormAQuery!A18</f>
        <v>15-1</v>
      </c>
      <c r="B24" s="166" t="s">
        <v>159</v>
      </c>
      <c r="C24" s="142">
        <f>CarsFormAQuery!I18</f>
        <v>42036</v>
      </c>
      <c r="D24" s="142">
        <f>CarsFormAQuery!J18</f>
        <v>42278</v>
      </c>
      <c r="E24" s="166" t="s">
        <v>9</v>
      </c>
      <c r="F24" s="143">
        <f>CarsFormAQuery!AP18</f>
        <v>9300000</v>
      </c>
      <c r="G24" s="143">
        <f>CarsFormAQuery!AQ18</f>
        <v>6780000</v>
      </c>
      <c r="H24" s="143">
        <f>CarsFormAQuery!AR18</f>
        <v>3000000</v>
      </c>
      <c r="I24" s="144">
        <f>CarsFormAQuery!AV18</f>
        <v>3780000</v>
      </c>
      <c r="J24" s="145">
        <f>CarsFormAQuery!AW18</f>
        <v>1890000</v>
      </c>
    </row>
    <row r="25" spans="1:10" ht="30" customHeight="1">
      <c r="A25" s="129" t="str">
        <f>CarsFormAQuery!A19</f>
        <v>15-2</v>
      </c>
      <c r="B25" s="146" t="s">
        <v>164</v>
      </c>
      <c r="C25" s="130">
        <f>CarsFormAQuery!I19</f>
        <v>42064</v>
      </c>
      <c r="D25" s="130">
        <f>CarsFormAQuery!J19</f>
        <v>42278</v>
      </c>
      <c r="E25" s="146" t="s">
        <v>110</v>
      </c>
      <c r="F25" s="131">
        <f>CarsFormAQuery!AP19</f>
        <v>1596000</v>
      </c>
      <c r="G25" s="131">
        <f>CarsFormAQuery!AQ19</f>
        <v>1596000</v>
      </c>
      <c r="H25" s="131">
        <f>CarsFormAQuery!AR19</f>
        <v>0</v>
      </c>
      <c r="I25" s="132">
        <f>CarsFormAQuery!AV19</f>
        <v>1596000</v>
      </c>
      <c r="J25" s="133">
        <f>CarsFormAQuery!AW19</f>
        <v>798000</v>
      </c>
    </row>
    <row r="26" spans="1:10" ht="30" customHeight="1" thickBot="1">
      <c r="A26" s="134" t="str">
        <f>CarsFormAQuery!A20</f>
        <v>15-3</v>
      </c>
      <c r="B26" s="135" t="str">
        <f>CarsFormAQuery!C20</f>
        <v>95th Street, Antioch Road to Metcalf Avenue, Overlay</v>
      </c>
      <c r="C26" s="136">
        <f>CarsFormAQuery!I20</f>
        <v>42064</v>
      </c>
      <c r="D26" s="136">
        <f>CarsFormAQuery!J20</f>
        <v>42278</v>
      </c>
      <c r="E26" s="135" t="s">
        <v>110</v>
      </c>
      <c r="F26" s="137">
        <f>CarsFormAQuery!AP20</f>
        <v>1150000</v>
      </c>
      <c r="G26" s="137">
        <f>CarsFormAQuery!AQ20</f>
        <v>1150000</v>
      </c>
      <c r="H26" s="137">
        <f>CarsFormAQuery!AR20</f>
        <v>0</v>
      </c>
      <c r="I26" s="138">
        <f>CarsFormAQuery!AV20</f>
        <v>1150000</v>
      </c>
      <c r="J26" s="139">
        <f>CarsFormAQuery!AW20</f>
        <v>575000</v>
      </c>
    </row>
    <row r="27" spans="1:40" s="128" customFormat="1" ht="30" customHeight="1" thickBot="1" thickTop="1">
      <c r="A27" s="148"/>
      <c r="B27" s="168"/>
      <c r="C27" s="148"/>
      <c r="D27" s="149"/>
      <c r="E27" s="148"/>
      <c r="F27" s="150"/>
      <c r="G27" s="150"/>
      <c r="H27" s="150"/>
      <c r="I27" s="147" t="s">
        <v>112</v>
      </c>
      <c r="J27" s="147">
        <f>SUM(J24:J26)</f>
        <v>3263000</v>
      </c>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row>
    <row r="28" spans="1:10" ht="30" customHeight="1" thickTop="1">
      <c r="A28" s="140" t="str">
        <f>CarsFormAQuery!A22</f>
        <v>16-1</v>
      </c>
      <c r="B28" s="166" t="s">
        <v>165</v>
      </c>
      <c r="C28" s="142">
        <f>CarsFormAQuery!I22</f>
        <v>42401</v>
      </c>
      <c r="D28" s="142">
        <f>CarsFormAQuery!J22</f>
        <v>42643</v>
      </c>
      <c r="E28" s="141" t="s">
        <v>9</v>
      </c>
      <c r="F28" s="143">
        <f>CarsFormAQuery!AP22</f>
        <v>10670000</v>
      </c>
      <c r="G28" s="143">
        <f>CarsFormAQuery!AQ22</f>
        <v>8400000</v>
      </c>
      <c r="H28" s="143">
        <f>CarsFormAQuery!AR22</f>
        <v>4000000</v>
      </c>
      <c r="I28" s="144">
        <f>CarsFormAQuery!AV22</f>
        <v>4400000</v>
      </c>
      <c r="J28" s="145">
        <f>CarsFormAQuery!AW22</f>
        <v>2200000</v>
      </c>
    </row>
    <row r="29" spans="1:10" ht="30" customHeight="1" thickBot="1">
      <c r="A29" s="134" t="str">
        <f>CarsFormAQuery!A23</f>
        <v>16-2</v>
      </c>
      <c r="B29" s="135" t="str">
        <f>CarsFormAQuery!C23</f>
        <v>135th Street, Pflumm Road to Switzer Road, Overlay</v>
      </c>
      <c r="C29" s="136">
        <f>CarsFormAQuery!I23</f>
        <v>42430</v>
      </c>
      <c r="D29" s="136">
        <f>CarsFormAQuery!J23</f>
        <v>42644</v>
      </c>
      <c r="E29" s="135" t="s">
        <v>110</v>
      </c>
      <c r="F29" s="137">
        <f>CarsFormAQuery!AP23</f>
        <v>2560000</v>
      </c>
      <c r="G29" s="137">
        <f>CarsFormAQuery!AQ23</f>
        <v>2560000</v>
      </c>
      <c r="H29" s="137">
        <f>CarsFormAQuery!AR23</f>
        <v>0</v>
      </c>
      <c r="I29" s="138">
        <f>CarsFormAQuery!AV23</f>
        <v>2560000</v>
      </c>
      <c r="J29" s="139">
        <f>CarsFormAQuery!AW23</f>
        <v>1280000</v>
      </c>
    </row>
    <row r="30" spans="1:40" s="128" customFormat="1" ht="30" customHeight="1" thickBot="1" thickTop="1">
      <c r="A30" s="148"/>
      <c r="B30" s="168"/>
      <c r="C30" s="148"/>
      <c r="D30" s="149"/>
      <c r="E30" s="148"/>
      <c r="F30" s="150"/>
      <c r="G30" s="150"/>
      <c r="H30" s="150"/>
      <c r="I30" s="147" t="s">
        <v>122</v>
      </c>
      <c r="J30" s="147">
        <f>SUM(J28:J29)</f>
        <v>3480000</v>
      </c>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row>
    <row r="31" spans="1:10" ht="30" customHeight="1" thickTop="1">
      <c r="A31" s="140" t="str">
        <f>CarsFormAQuery!A25</f>
        <v>17-1</v>
      </c>
      <c r="B31" s="166" t="str">
        <f>CarsFormAQuery!C25</f>
        <v>Quivira Road, 183rd Street to 187th Street</v>
      </c>
      <c r="C31" s="142">
        <f>CarsFormAQuery!I25</f>
        <v>42767</v>
      </c>
      <c r="D31" s="142">
        <f>CarsFormAQuery!J25</f>
        <v>43009</v>
      </c>
      <c r="E31" s="141" t="s">
        <v>9</v>
      </c>
      <c r="F31" s="143">
        <f>CarsFormAQuery!AP25</f>
        <v>3110000</v>
      </c>
      <c r="G31" s="143">
        <f>CarsFormAQuery!AQ25</f>
        <v>2545000</v>
      </c>
      <c r="H31" s="143">
        <f>CarsFormAQuery!AR25</f>
        <v>0</v>
      </c>
      <c r="I31" s="144">
        <f>CarsFormAQuery!AV25</f>
        <v>2545000</v>
      </c>
      <c r="J31" s="145">
        <f>CarsFormAQuery!AW25</f>
        <v>1272000</v>
      </c>
    </row>
    <row r="32" spans="1:10" ht="30" customHeight="1" thickBot="1">
      <c r="A32" s="134" t="str">
        <f>CarsFormAQuery!A26</f>
        <v>17-2</v>
      </c>
      <c r="B32" s="135" t="str">
        <f>CarsFormAQuery!C26</f>
        <v>Antioch Road, 135th Street to 151st Street, Overlay</v>
      </c>
      <c r="C32" s="136">
        <f>CarsFormAQuery!I26</f>
        <v>42795</v>
      </c>
      <c r="D32" s="136">
        <f>CarsFormAQuery!J26</f>
        <v>43009</v>
      </c>
      <c r="E32" s="135" t="s">
        <v>110</v>
      </c>
      <c r="F32" s="137">
        <f>CarsFormAQuery!AP26</f>
        <v>2239000</v>
      </c>
      <c r="G32" s="137">
        <f>CarsFormAQuery!AQ26</f>
        <v>2239000</v>
      </c>
      <c r="H32" s="137">
        <f>CarsFormAQuery!AR26</f>
        <v>0</v>
      </c>
      <c r="I32" s="138">
        <f>CarsFormAQuery!AV26</f>
        <v>2239000</v>
      </c>
      <c r="J32" s="139">
        <f>CarsFormAQuery!AW26</f>
        <v>1119000</v>
      </c>
    </row>
    <row r="33" spans="1:10" ht="30" customHeight="1" thickTop="1">
      <c r="A33" s="167"/>
      <c r="B33" s="168"/>
      <c r="C33" s="149"/>
      <c r="D33" s="149"/>
      <c r="E33" s="148"/>
      <c r="F33" s="169"/>
      <c r="G33" s="169"/>
      <c r="H33" s="169"/>
      <c r="I33" s="147"/>
      <c r="J33" s="147">
        <f>SUM(J31:J32)</f>
        <v>2391000</v>
      </c>
    </row>
    <row r="34" spans="2:5" ht="13.5" thickBot="1">
      <c r="B34" s="104"/>
      <c r="C34" s="104"/>
      <c r="D34" s="1"/>
      <c r="E34" s="1"/>
    </row>
    <row r="35" spans="2:10" ht="26.25" thickBot="1">
      <c r="B35" s="1"/>
      <c r="C35" s="1"/>
      <c r="D35" s="44"/>
      <c r="E35" s="1"/>
      <c r="G35" s="44"/>
      <c r="H35" s="44"/>
      <c r="I35" s="57" t="s">
        <v>55</v>
      </c>
      <c r="J35" s="126" t="s">
        <v>73</v>
      </c>
    </row>
    <row r="36" spans="1:10" ht="12.75">
      <c r="A36" s="1"/>
      <c r="B36" s="104"/>
      <c r="C36" s="104"/>
      <c r="D36" s="61"/>
      <c r="G36" s="44"/>
      <c r="H36" s="44"/>
      <c r="I36" s="53">
        <v>2013</v>
      </c>
      <c r="J36" s="55">
        <f>J17</f>
        <v>7250000</v>
      </c>
    </row>
    <row r="37" spans="1:10" ht="12.75">
      <c r="A37" s="62"/>
      <c r="B37" s="103"/>
      <c r="C37" s="103"/>
      <c r="D37" s="60"/>
      <c r="G37" s="44"/>
      <c r="H37" s="44"/>
      <c r="I37" s="42">
        <v>2014</v>
      </c>
      <c r="J37" s="18">
        <f>J23</f>
        <v>1927000</v>
      </c>
    </row>
    <row r="38" spans="1:10" ht="12.75">
      <c r="A38" s="62"/>
      <c r="B38" s="38"/>
      <c r="C38" s="38"/>
      <c r="D38" s="60"/>
      <c r="G38" s="44"/>
      <c r="H38" s="44"/>
      <c r="I38" s="42">
        <v>2015</v>
      </c>
      <c r="J38" s="18">
        <f>J27</f>
        <v>3263000</v>
      </c>
    </row>
    <row r="39" spans="1:10" ht="12.75">
      <c r="A39" s="2"/>
      <c r="B39" s="38"/>
      <c r="C39" s="38"/>
      <c r="D39" s="60"/>
      <c r="G39" s="44"/>
      <c r="H39" s="44"/>
      <c r="I39" s="42">
        <v>2016</v>
      </c>
      <c r="J39" s="18">
        <f>J30</f>
        <v>3480000</v>
      </c>
    </row>
    <row r="40" spans="1:10" ht="13.5" thickBot="1">
      <c r="A40" s="2"/>
      <c r="B40" s="38"/>
      <c r="C40" s="38"/>
      <c r="D40" s="60"/>
      <c r="G40" s="44"/>
      <c r="H40" s="44"/>
      <c r="I40" s="43">
        <v>2017</v>
      </c>
      <c r="J40" s="20">
        <f>J33</f>
        <v>2391000</v>
      </c>
    </row>
    <row r="41" spans="1:10" ht="15" customHeight="1">
      <c r="A41" s="2"/>
      <c r="B41" s="103"/>
      <c r="C41" s="103"/>
      <c r="D41" s="60"/>
      <c r="G41" s="44"/>
      <c r="H41" s="44"/>
      <c r="I41" s="44" t="s">
        <v>64</v>
      </c>
      <c r="J41" s="3">
        <f>SUM(J36:J40)</f>
        <v>18311000</v>
      </c>
    </row>
    <row r="42" spans="2:9" ht="12.75">
      <c r="B42" s="1"/>
      <c r="C42" s="1"/>
      <c r="D42" s="1"/>
      <c r="E42" s="1"/>
      <c r="G42" s="44"/>
      <c r="H42" s="44"/>
      <c r="I42" s="56"/>
    </row>
    <row r="43" ht="12.75">
      <c r="E43" s="1"/>
    </row>
    <row r="44" ht="12.75">
      <c r="E44" s="1"/>
    </row>
    <row r="45" ht="12.75">
      <c r="E45" s="1"/>
    </row>
    <row r="46" ht="12.75">
      <c r="E46" s="1"/>
    </row>
    <row r="47" ht="12.75">
      <c r="E47" s="1"/>
    </row>
    <row r="48" spans="5:8" ht="12.75">
      <c r="E48" s="1"/>
      <c r="F48" s="1"/>
      <c r="G48" s="1"/>
      <c r="H48" s="1"/>
    </row>
    <row r="49" spans="5:8" ht="12.75">
      <c r="E49" s="1"/>
      <c r="F49" s="1"/>
      <c r="G49" s="1"/>
      <c r="H49" s="1"/>
    </row>
    <row r="50" spans="5:8" ht="12.75">
      <c r="E50" s="1"/>
      <c r="F50" s="1"/>
      <c r="G50" s="1"/>
      <c r="H50" s="1"/>
    </row>
    <row r="51" spans="5:8" ht="12.75">
      <c r="E51" s="1"/>
      <c r="F51" s="1"/>
      <c r="G51" s="1"/>
      <c r="H51" s="1"/>
    </row>
    <row r="52" spans="5:8" ht="12.75">
      <c r="E52" s="1"/>
      <c r="F52" s="1"/>
      <c r="G52" s="1"/>
      <c r="H52" s="1"/>
    </row>
    <row r="53" spans="5:8" ht="12.75">
      <c r="E53" s="1"/>
      <c r="F53" s="1"/>
      <c r="G53" s="1"/>
      <c r="H53" s="1"/>
    </row>
    <row r="54" spans="5:8" ht="12.75">
      <c r="E54" s="1"/>
      <c r="F54" s="1"/>
      <c r="G54" s="1"/>
      <c r="H54" s="1"/>
    </row>
    <row r="55" spans="5:8" ht="12.75">
      <c r="E55" s="1"/>
      <c r="F55" s="1"/>
      <c r="G55" s="1"/>
      <c r="H55" s="1"/>
    </row>
    <row r="56" spans="5:8" ht="12.75">
      <c r="E56" s="1"/>
      <c r="F56" s="1"/>
      <c r="G56" s="1"/>
      <c r="H56" s="1"/>
    </row>
    <row r="57" spans="5:8" ht="12.75">
      <c r="E57" s="1"/>
      <c r="F57" s="1"/>
      <c r="G57" s="1"/>
      <c r="H57" s="1"/>
    </row>
    <row r="58" spans="5:8" ht="12.75">
      <c r="E58" s="1"/>
      <c r="F58" s="1"/>
      <c r="G58" s="1"/>
      <c r="H58" s="1"/>
    </row>
    <row r="59" spans="5:8" ht="12.75">
      <c r="E59" s="1"/>
      <c r="F59" s="1"/>
      <c r="G59" s="1"/>
      <c r="H59" s="1"/>
    </row>
    <row r="60" spans="5:8" ht="12.75">
      <c r="E60" s="1"/>
      <c r="F60" s="1"/>
      <c r="G60" s="1"/>
      <c r="H60" s="1"/>
    </row>
    <row r="61" spans="5:8" ht="12.75">
      <c r="E61" s="1"/>
      <c r="F61" s="1"/>
      <c r="G61" s="1"/>
      <c r="H61" s="1"/>
    </row>
    <row r="62" spans="5:8" ht="12.75">
      <c r="E62" s="1"/>
      <c r="F62" s="1"/>
      <c r="G62" s="1"/>
      <c r="H62" s="1"/>
    </row>
    <row r="63" spans="5:8" ht="12.75">
      <c r="E63" s="1"/>
      <c r="F63" s="1"/>
      <c r="G63" s="1"/>
      <c r="H63" s="1"/>
    </row>
    <row r="64" spans="5:8" ht="12.75">
      <c r="E64" s="1"/>
      <c r="F64" s="1"/>
      <c r="G64" s="1"/>
      <c r="H64" s="1"/>
    </row>
    <row r="65" spans="5:8" ht="12.75">
      <c r="E65" s="1"/>
      <c r="F65" s="1"/>
      <c r="G65" s="1"/>
      <c r="H65" s="1"/>
    </row>
    <row r="66" spans="5:8" ht="12.75">
      <c r="E66" s="1"/>
      <c r="F66" s="1"/>
      <c r="G66" s="1"/>
      <c r="H66" s="1"/>
    </row>
    <row r="67" spans="5:8" ht="12.75">
      <c r="E67" s="1"/>
      <c r="F67" s="1"/>
      <c r="G67" s="1"/>
      <c r="H67" s="1"/>
    </row>
    <row r="68" spans="5:8" ht="12.75">
      <c r="E68" s="1"/>
      <c r="F68" s="1"/>
      <c r="G68" s="1"/>
      <c r="H68" s="1"/>
    </row>
    <row r="69" spans="5:8" ht="12.75">
      <c r="E69" s="1"/>
      <c r="F69" s="1"/>
      <c r="G69" s="1"/>
      <c r="H69" s="1"/>
    </row>
    <row r="70" spans="5:8" ht="12.75">
      <c r="E70" s="1"/>
      <c r="F70" s="1"/>
      <c r="G70" s="1"/>
      <c r="H70" s="1"/>
    </row>
    <row r="71" spans="5:8" ht="12.75">
      <c r="E71" s="1"/>
      <c r="F71" s="1"/>
      <c r="G71" s="1"/>
      <c r="H71" s="1"/>
    </row>
    <row r="72" spans="5:8" ht="12.75">
      <c r="E72" s="1"/>
      <c r="F72" s="1"/>
      <c r="G72" s="1"/>
      <c r="H72" s="1"/>
    </row>
    <row r="73" spans="5:8" ht="12.75">
      <c r="E73" s="1"/>
      <c r="F73" s="1"/>
      <c r="G73" s="1"/>
      <c r="H73" s="1"/>
    </row>
    <row r="74" spans="5:8" ht="12.75">
      <c r="E74" s="1"/>
      <c r="F74" s="1"/>
      <c r="G74" s="1"/>
      <c r="H74" s="1"/>
    </row>
    <row r="75" spans="5:8" ht="12.75">
      <c r="E75" s="1"/>
      <c r="F75" s="1"/>
      <c r="G75" s="1"/>
      <c r="H75" s="1"/>
    </row>
    <row r="76" spans="5:8" ht="12.75">
      <c r="E76" s="1"/>
      <c r="F76" s="1"/>
      <c r="G76" s="1"/>
      <c r="H76" s="1"/>
    </row>
    <row r="77" spans="5:8" ht="12.75">
      <c r="E77" s="1"/>
      <c r="F77" s="1"/>
      <c r="G77" s="1"/>
      <c r="H77" s="1"/>
    </row>
    <row r="78" spans="5:8" ht="12.75">
      <c r="E78" s="1"/>
      <c r="F78" s="1"/>
      <c r="G78" s="1"/>
      <c r="H78" s="1"/>
    </row>
    <row r="79" spans="5:8" ht="12.75">
      <c r="E79" s="1"/>
      <c r="F79" s="1"/>
      <c r="G79" s="1"/>
      <c r="H79" s="1"/>
    </row>
    <row r="80" spans="5:8" ht="12.75">
      <c r="E80" s="1"/>
      <c r="F80" s="1"/>
      <c r="G80" s="1"/>
      <c r="H80" s="1"/>
    </row>
    <row r="81" spans="5:8" ht="12.75">
      <c r="E81" s="1"/>
      <c r="F81" s="1"/>
      <c r="G81" s="1"/>
      <c r="H81" s="1"/>
    </row>
    <row r="82" spans="5:8" ht="12.75">
      <c r="E82" s="1"/>
      <c r="F82" s="1"/>
      <c r="G82" s="1"/>
      <c r="H82" s="1"/>
    </row>
    <row r="83" spans="5:8" ht="12.75">
      <c r="E83" s="1"/>
      <c r="F83" s="1"/>
      <c r="G83" s="1"/>
      <c r="H83" s="1"/>
    </row>
    <row r="84" spans="5:8" ht="12.75">
      <c r="E84" s="1"/>
      <c r="F84" s="1"/>
      <c r="G84" s="1"/>
      <c r="H84" s="1"/>
    </row>
    <row r="85" spans="5:8" ht="12.75">
      <c r="E85" s="1"/>
      <c r="F85" s="1"/>
      <c r="G85" s="1"/>
      <c r="H85" s="1"/>
    </row>
    <row r="86" spans="5:8" ht="12.75">
      <c r="E86" s="1"/>
      <c r="F86" s="1"/>
      <c r="G86" s="1"/>
      <c r="H86" s="1"/>
    </row>
    <row r="87" spans="5:8" ht="12.75">
      <c r="E87" s="1"/>
      <c r="F87" s="1"/>
      <c r="G87" s="1"/>
      <c r="H87" s="1"/>
    </row>
    <row r="88" spans="5:8" ht="12.75">
      <c r="E88" s="1"/>
      <c r="F88" s="1"/>
      <c r="G88" s="1"/>
      <c r="H88" s="1"/>
    </row>
    <row r="89" spans="5:8" ht="12.75">
      <c r="E89" s="1"/>
      <c r="F89" s="1"/>
      <c r="G89" s="1"/>
      <c r="H89" s="1"/>
    </row>
    <row r="90" spans="5:8" ht="12.75">
      <c r="E90" s="1"/>
      <c r="F90" s="1"/>
      <c r="G90" s="1"/>
      <c r="H90" s="1"/>
    </row>
    <row r="91" spans="5:8" ht="12.75">
      <c r="E91" s="1"/>
      <c r="F91" s="1"/>
      <c r="G91" s="1"/>
      <c r="H91" s="1"/>
    </row>
    <row r="92" spans="5:8" ht="12.75">
      <c r="E92" s="1"/>
      <c r="F92" s="1"/>
      <c r="G92" s="1"/>
      <c r="H92" s="1"/>
    </row>
    <row r="93" spans="5:8" ht="12.75">
      <c r="E93" s="1"/>
      <c r="F93" s="1"/>
      <c r="G93" s="1"/>
      <c r="H93" s="1"/>
    </row>
    <row r="94" spans="5:8" ht="12.75">
      <c r="E94" s="1"/>
      <c r="F94" s="1"/>
      <c r="G94" s="1"/>
      <c r="H94" s="1"/>
    </row>
    <row r="95" spans="5:8" ht="12.75">
      <c r="E95" s="1"/>
      <c r="F95" s="1"/>
      <c r="G95" s="1"/>
      <c r="H95" s="1"/>
    </row>
    <row r="96" spans="5:8" ht="12.75">
      <c r="E96" s="1"/>
      <c r="F96" s="1"/>
      <c r="G96" s="1"/>
      <c r="H96" s="1"/>
    </row>
    <row r="97" spans="5:8" ht="12.75">
      <c r="E97" s="1"/>
      <c r="F97" s="1"/>
      <c r="G97" s="1"/>
      <c r="H97" s="1"/>
    </row>
    <row r="98" spans="5:8" ht="12.75">
      <c r="E98" s="1"/>
      <c r="F98" s="1"/>
      <c r="G98" s="1"/>
      <c r="H98" s="1"/>
    </row>
    <row r="99" spans="5:8" ht="12.75">
      <c r="E99" s="1"/>
      <c r="F99" s="1"/>
      <c r="G99" s="1"/>
      <c r="H99" s="1"/>
    </row>
    <row r="100" spans="5:8" ht="12.75">
      <c r="E100" s="1"/>
      <c r="F100" s="1"/>
      <c r="G100" s="1"/>
      <c r="H100" s="1"/>
    </row>
    <row r="101" spans="5:8" ht="12.75">
      <c r="E101" s="1"/>
      <c r="F101" s="1"/>
      <c r="G101" s="1"/>
      <c r="H101" s="1"/>
    </row>
    <row r="102" spans="5:8" ht="12.75">
      <c r="E102" s="1"/>
      <c r="F102" s="1"/>
      <c r="G102" s="1"/>
      <c r="H102" s="1"/>
    </row>
    <row r="103" spans="5:8" ht="12.75">
      <c r="E103" s="1"/>
      <c r="F103" s="1"/>
      <c r="G103" s="1"/>
      <c r="H103" s="1"/>
    </row>
    <row r="104" spans="5:8" ht="12.75">
      <c r="E104" s="1"/>
      <c r="F104" s="1"/>
      <c r="G104" s="1"/>
      <c r="H104" s="1"/>
    </row>
    <row r="105" spans="5:8" ht="12.75">
      <c r="E105" s="1"/>
      <c r="F105" s="1"/>
      <c r="G105" s="1"/>
      <c r="H105" s="1"/>
    </row>
    <row r="106" spans="5:8" ht="12.75">
      <c r="E106" s="1"/>
      <c r="F106" s="1"/>
      <c r="G106" s="1"/>
      <c r="H106" s="1"/>
    </row>
    <row r="107" spans="5:8" ht="12.75">
      <c r="E107" s="1"/>
      <c r="F107" s="1"/>
      <c r="G107" s="1"/>
      <c r="H107" s="1"/>
    </row>
    <row r="108" spans="5:8" ht="12.75">
      <c r="E108" s="1"/>
      <c r="F108" s="1"/>
      <c r="G108" s="1"/>
      <c r="H108" s="1"/>
    </row>
    <row r="109" spans="5:8" ht="12.75">
      <c r="E109" s="1"/>
      <c r="F109" s="1"/>
      <c r="G109" s="1"/>
      <c r="H109" s="1"/>
    </row>
    <row r="110" spans="5:8" ht="12.75">
      <c r="E110" s="1"/>
      <c r="F110" s="1"/>
      <c r="G110" s="1"/>
      <c r="H110" s="1"/>
    </row>
    <row r="111" spans="5:8" ht="12.75">
      <c r="E111" s="1"/>
      <c r="F111" s="1"/>
      <c r="G111" s="1"/>
      <c r="H111" s="1"/>
    </row>
    <row r="112" spans="5:8" ht="12.75">
      <c r="E112" s="1"/>
      <c r="F112" s="1"/>
      <c r="G112" s="1"/>
      <c r="H112" s="1"/>
    </row>
    <row r="113" spans="5:8" ht="12.75">
      <c r="E113" s="1"/>
      <c r="F113" s="1"/>
      <c r="G113" s="1"/>
      <c r="H113" s="1"/>
    </row>
    <row r="114" spans="5:8" ht="12.75">
      <c r="E114" s="1"/>
      <c r="F114" s="1"/>
      <c r="G114" s="1"/>
      <c r="H114" s="1"/>
    </row>
    <row r="115" spans="5:8" ht="12.75">
      <c r="E115" s="1"/>
      <c r="F115" s="1"/>
      <c r="G115" s="1"/>
      <c r="H115" s="1"/>
    </row>
    <row r="116" spans="5:8" ht="12.75">
      <c r="E116" s="1"/>
      <c r="F116" s="1"/>
      <c r="G116" s="1"/>
      <c r="H116" s="1"/>
    </row>
    <row r="117" spans="5:8" ht="12.75">
      <c r="E117" s="1"/>
      <c r="F117" s="1"/>
      <c r="G117" s="1"/>
      <c r="H117" s="1"/>
    </row>
    <row r="118" spans="5:8" ht="12.75">
      <c r="E118" s="1"/>
      <c r="F118" s="1"/>
      <c r="G118" s="1"/>
      <c r="H118" s="1"/>
    </row>
    <row r="119" spans="5:8" ht="12.75">
      <c r="E119" s="1"/>
      <c r="F119" s="1"/>
      <c r="G119" s="1"/>
      <c r="H119" s="1"/>
    </row>
    <row r="120" spans="5:8" ht="12.75">
      <c r="E120" s="1"/>
      <c r="F120" s="1"/>
      <c r="G120" s="1"/>
      <c r="H120" s="1"/>
    </row>
    <row r="121" spans="5:8" ht="12.75">
      <c r="E121" s="1"/>
      <c r="F121" s="1"/>
      <c r="G121" s="1"/>
      <c r="H121" s="1"/>
    </row>
    <row r="122" spans="5:8" ht="12.75">
      <c r="E122" s="1"/>
      <c r="F122" s="1"/>
      <c r="G122" s="1"/>
      <c r="H122" s="1"/>
    </row>
    <row r="123" spans="5:8" ht="12.75">
      <c r="E123" s="1"/>
      <c r="F123" s="1"/>
      <c r="G123" s="1"/>
      <c r="H123" s="1"/>
    </row>
    <row r="124" spans="5:8" ht="12.75">
      <c r="E124" s="1"/>
      <c r="F124" s="1"/>
      <c r="G124" s="1"/>
      <c r="H124" s="1"/>
    </row>
    <row r="125" spans="5:8" ht="12.75">
      <c r="E125" s="1"/>
      <c r="F125" s="1"/>
      <c r="G125" s="1"/>
      <c r="H125" s="1"/>
    </row>
    <row r="126" spans="5:8" ht="12.75">
      <c r="E126" s="1"/>
      <c r="F126" s="1"/>
      <c r="G126" s="1"/>
      <c r="H126" s="1"/>
    </row>
    <row r="127" spans="5:8" ht="12.75">
      <c r="E127" s="1"/>
      <c r="F127" s="1"/>
      <c r="G127" s="1"/>
      <c r="H127" s="1"/>
    </row>
    <row r="128" spans="5:8" ht="12.75">
      <c r="E128" s="1"/>
      <c r="F128" s="1"/>
      <c r="G128" s="1"/>
      <c r="H128" s="1"/>
    </row>
    <row r="129" spans="5:8" ht="12.75">
      <c r="E129" s="1"/>
      <c r="F129" s="1"/>
      <c r="G129" s="1"/>
      <c r="H129" s="1"/>
    </row>
    <row r="130" spans="5:8" ht="12.75">
      <c r="E130" s="1"/>
      <c r="F130" s="1"/>
      <c r="G130" s="1"/>
      <c r="H130" s="1"/>
    </row>
    <row r="131" spans="5:8" ht="12.75">
      <c r="E131" s="1"/>
      <c r="F131" s="1"/>
      <c r="G131" s="1"/>
      <c r="H131" s="1"/>
    </row>
    <row r="132" spans="5:8" ht="12.75">
      <c r="E132" s="1"/>
      <c r="F132" s="1"/>
      <c r="G132" s="1"/>
      <c r="H132" s="1"/>
    </row>
    <row r="133" spans="5:8" ht="12.75">
      <c r="E133" s="1"/>
      <c r="F133" s="1"/>
      <c r="G133" s="1"/>
      <c r="H133" s="1"/>
    </row>
    <row r="134" spans="5:8" ht="12.75">
      <c r="E134" s="1"/>
      <c r="F134" s="1"/>
      <c r="G134" s="1"/>
      <c r="H134" s="1"/>
    </row>
    <row r="135" spans="5:8" ht="12.75">
      <c r="E135" s="1"/>
      <c r="F135" s="1"/>
      <c r="G135" s="1"/>
      <c r="H135" s="1"/>
    </row>
    <row r="136" spans="5:8" ht="12.75">
      <c r="E136" s="1"/>
      <c r="F136" s="1"/>
      <c r="G136" s="1"/>
      <c r="H136" s="1"/>
    </row>
    <row r="137" spans="5:8" ht="12.75">
      <c r="E137" s="1"/>
      <c r="F137" s="1"/>
      <c r="G137" s="1"/>
      <c r="H137" s="1"/>
    </row>
    <row r="138" spans="5:8" ht="12.75">
      <c r="E138" s="1"/>
      <c r="F138" s="1"/>
      <c r="G138" s="1"/>
      <c r="H138" s="1"/>
    </row>
    <row r="139" spans="5:8" ht="12.75">
      <c r="E139" s="1"/>
      <c r="F139" s="1"/>
      <c r="G139" s="1"/>
      <c r="H139" s="1"/>
    </row>
    <row r="140" spans="5:8" ht="12.75">
      <c r="E140" s="1"/>
      <c r="F140" s="1"/>
      <c r="G140" s="1"/>
      <c r="H140" s="1"/>
    </row>
    <row r="141" spans="5:8" ht="12.75">
      <c r="E141" s="1"/>
      <c r="F141" s="1"/>
      <c r="G141" s="1"/>
      <c r="H141" s="1"/>
    </row>
    <row r="142" spans="5:8" ht="12.75">
      <c r="E142" s="1"/>
      <c r="F142" s="1"/>
      <c r="G142" s="1"/>
      <c r="H142" s="1"/>
    </row>
    <row r="143" spans="5:8" ht="12.75">
      <c r="E143" s="1"/>
      <c r="F143" s="1"/>
      <c r="G143" s="1"/>
      <c r="H143" s="1"/>
    </row>
    <row r="144" spans="5:8" ht="12.75">
      <c r="E144" s="1"/>
      <c r="F144" s="1"/>
      <c r="G144" s="1"/>
      <c r="H144" s="1"/>
    </row>
    <row r="145" spans="5:8" ht="12.75">
      <c r="E145" s="1"/>
      <c r="F145" s="1"/>
      <c r="G145" s="1"/>
      <c r="H145" s="1"/>
    </row>
    <row r="146" spans="5:8" ht="12.75">
      <c r="E146" s="1"/>
      <c r="F146" s="1"/>
      <c r="G146" s="1"/>
      <c r="H146" s="1"/>
    </row>
    <row r="147" spans="5:8" ht="12.75">
      <c r="E147" s="1"/>
      <c r="F147" s="1"/>
      <c r="G147" s="1"/>
      <c r="H147" s="1"/>
    </row>
    <row r="148" spans="5:8" ht="12.75">
      <c r="E148" s="1"/>
      <c r="F148" s="1"/>
      <c r="G148" s="1"/>
      <c r="H148" s="1"/>
    </row>
    <row r="149" spans="5:8" ht="12.75">
      <c r="E149" s="1"/>
      <c r="F149" s="1"/>
      <c r="G149" s="1"/>
      <c r="H149" s="1"/>
    </row>
    <row r="150" spans="5:8" ht="12.75">
      <c r="E150" s="1"/>
      <c r="F150" s="1"/>
      <c r="G150" s="1"/>
      <c r="H150" s="1"/>
    </row>
    <row r="151" spans="5:8" ht="12.75">
      <c r="E151" s="1"/>
      <c r="F151" s="1"/>
      <c r="G151" s="1"/>
      <c r="H151" s="1"/>
    </row>
  </sheetData>
  <sheetProtection/>
  <mergeCells count="4">
    <mergeCell ref="A1:J1"/>
    <mergeCell ref="A2:J2"/>
    <mergeCell ref="C6:D6"/>
    <mergeCell ref="A3:J3"/>
  </mergeCells>
  <printOptions horizontalCentered="1"/>
  <pageMargins left="0.25" right="0.25" top="0.35" bottom="0.36" header="0.25" footer="0.19"/>
  <pageSetup horizontalDpi="600" verticalDpi="600" orientation="landscape" scale="80" r:id="rId1"/>
  <headerFooter alignWithMargins="0">
    <oddFooter>&amp;L&amp;8&amp;Z&amp;F&amp;C&amp;8&amp;P of &amp;N&amp;R&amp;8&amp;D</oddFooter>
  </headerFooter>
  <rowBreaks count="1" manualBreakCount="1">
    <brk id="23" max="9" man="1"/>
  </rowBreaks>
</worksheet>
</file>

<file path=xl/worksheets/sheet3.xml><?xml version="1.0" encoding="utf-8"?>
<worksheet xmlns="http://schemas.openxmlformats.org/spreadsheetml/2006/main" xmlns:r="http://schemas.openxmlformats.org/officeDocument/2006/relationships">
  <dimension ref="A1:AZ4"/>
  <sheetViews>
    <sheetView zoomScalePageLayoutView="0" workbookViewId="0" topLeftCell="A1">
      <selection activeCell="A4" sqref="A4:IV4"/>
    </sheetView>
  </sheetViews>
  <sheetFormatPr defaultColWidth="9.140625" defaultRowHeight="12.75"/>
  <cols>
    <col min="3" max="3" width="34.140625" style="0" bestFit="1" customWidth="1"/>
  </cols>
  <sheetData>
    <row r="1" spans="1:52" ht="19.5" customHeight="1">
      <c r="A1" s="152" t="s">
        <v>93</v>
      </c>
      <c r="B1" s="8" t="s">
        <v>87</v>
      </c>
      <c r="C1" s="51" t="s">
        <v>53</v>
      </c>
      <c r="D1" s="8" t="s">
        <v>51</v>
      </c>
      <c r="E1" s="9" t="s">
        <v>37</v>
      </c>
      <c r="F1" s="16" t="s">
        <v>48</v>
      </c>
      <c r="G1" s="5" t="s">
        <v>29</v>
      </c>
      <c r="H1" s="165">
        <v>3</v>
      </c>
      <c r="I1" s="63">
        <v>41671</v>
      </c>
      <c r="J1" s="63">
        <f>I1+242</f>
        <v>41913</v>
      </c>
      <c r="K1" s="164" t="s">
        <v>98</v>
      </c>
      <c r="L1" s="50">
        <v>34</v>
      </c>
      <c r="M1" s="5">
        <v>1</v>
      </c>
      <c r="N1" s="5">
        <v>0</v>
      </c>
      <c r="O1" s="5">
        <v>0</v>
      </c>
      <c r="P1" s="5">
        <v>0</v>
      </c>
      <c r="Q1" s="5">
        <v>0</v>
      </c>
      <c r="R1" s="5">
        <v>0</v>
      </c>
      <c r="S1" s="5"/>
      <c r="T1" s="11"/>
      <c r="U1" s="5">
        <v>0</v>
      </c>
      <c r="V1" s="5">
        <v>1</v>
      </c>
      <c r="W1" s="5">
        <v>0</v>
      </c>
      <c r="X1" s="12" t="s">
        <v>39</v>
      </c>
      <c r="Y1" s="12" t="s">
        <v>38</v>
      </c>
      <c r="Z1" s="48">
        <v>5700000</v>
      </c>
      <c r="AA1" s="48">
        <v>640000</v>
      </c>
      <c r="AB1" s="48">
        <v>100000</v>
      </c>
      <c r="AC1" s="48">
        <v>40000</v>
      </c>
      <c r="AD1" s="48">
        <v>670000</v>
      </c>
      <c r="AE1" s="48">
        <v>65000</v>
      </c>
      <c r="AF1" s="48">
        <v>340000</v>
      </c>
      <c r="AG1" s="48">
        <v>560000</v>
      </c>
      <c r="AH1" s="48">
        <v>0</v>
      </c>
      <c r="AI1" s="48">
        <v>0</v>
      </c>
      <c r="AJ1" s="48">
        <v>65000</v>
      </c>
      <c r="AK1" s="48">
        <v>0</v>
      </c>
      <c r="AL1" s="48">
        <f>SUM(Z1:AK1)</f>
        <v>8180000</v>
      </c>
      <c r="AM1" s="13">
        <f>AD1+AE1</f>
        <v>735000</v>
      </c>
      <c r="AN1" s="14">
        <f>Z1</f>
        <v>5700000</v>
      </c>
      <c r="AO1" s="14">
        <f>AA1+AB1+AC1</f>
        <v>780000</v>
      </c>
      <c r="AP1" s="7">
        <f>AF1+AG1+AM1+AN1+AO1</f>
        <v>8115000</v>
      </c>
      <c r="AQ1" s="7">
        <f>AN1+AO1</f>
        <v>6480000</v>
      </c>
      <c r="AR1" s="7"/>
      <c r="AS1" s="7"/>
      <c r="AT1" s="7"/>
      <c r="AU1" s="9"/>
      <c r="AV1" s="15">
        <f>AQ1-AR1-AS1-AT1</f>
        <v>6480000</v>
      </c>
      <c r="AW1" s="7">
        <f>ROUNDUP(AV1*0.5,0)</f>
        <v>3240000</v>
      </c>
      <c r="AX1" s="160">
        <f>AW1*0.5</f>
        <v>1620000</v>
      </c>
      <c r="AY1" s="158"/>
      <c r="AZ1" s="159"/>
    </row>
    <row r="4" spans="1:52" ht="32.25" customHeight="1">
      <c r="A4" s="51" t="s">
        <v>155</v>
      </c>
      <c r="B4" s="51"/>
      <c r="C4" s="177" t="s">
        <v>182</v>
      </c>
      <c r="D4" s="8" t="s">
        <v>52</v>
      </c>
      <c r="E4" s="9" t="s">
        <v>35</v>
      </c>
      <c r="F4" s="16" t="s">
        <v>156</v>
      </c>
      <c r="G4" s="5" t="s">
        <v>29</v>
      </c>
      <c r="H4" s="180">
        <v>3</v>
      </c>
      <c r="I4" s="63">
        <v>42064</v>
      </c>
      <c r="J4" s="63">
        <f>I4+214</f>
        <v>42278</v>
      </c>
      <c r="K4" s="178" t="s">
        <v>198</v>
      </c>
      <c r="L4" s="179">
        <v>14</v>
      </c>
      <c r="M4" s="5">
        <v>0</v>
      </c>
      <c r="N4" s="5">
        <v>1</v>
      </c>
      <c r="O4" s="5">
        <v>0</v>
      </c>
      <c r="P4" s="5">
        <v>0</v>
      </c>
      <c r="Q4" s="5">
        <v>0</v>
      </c>
      <c r="R4" s="5">
        <v>0</v>
      </c>
      <c r="S4" s="5"/>
      <c r="T4" s="11"/>
      <c r="U4" s="5">
        <v>0</v>
      </c>
      <c r="V4" s="5">
        <v>1</v>
      </c>
      <c r="W4" s="5">
        <v>0</v>
      </c>
      <c r="X4" s="12" t="s">
        <v>153</v>
      </c>
      <c r="Y4" s="17" t="s">
        <v>99</v>
      </c>
      <c r="Z4" s="49">
        <v>900000</v>
      </c>
      <c r="AA4" s="48"/>
      <c r="AB4" s="48"/>
      <c r="AC4" s="48"/>
      <c r="AD4" s="48"/>
      <c r="AE4" s="48"/>
      <c r="AF4" s="48"/>
      <c r="AG4" s="48"/>
      <c r="AH4" s="48"/>
      <c r="AI4" s="48"/>
      <c r="AJ4" s="48"/>
      <c r="AK4" s="48"/>
      <c r="AL4" s="48">
        <f>SUM(Z4:AK4)</f>
        <v>900000</v>
      </c>
      <c r="AM4" s="21"/>
      <c r="AN4" s="14">
        <f>Z4</f>
        <v>900000</v>
      </c>
      <c r="AO4" s="14"/>
      <c r="AP4" s="7">
        <f>AF4+AG4+AM4+AN4+AO4</f>
        <v>900000</v>
      </c>
      <c r="AQ4" s="7">
        <f>AN4+AO4</f>
        <v>900000</v>
      </c>
      <c r="AR4" s="7"/>
      <c r="AS4" s="7"/>
      <c r="AT4" s="7"/>
      <c r="AU4" s="9"/>
      <c r="AV4" s="15">
        <f>AQ4-AR4-AS4-AT4</f>
        <v>900000</v>
      </c>
      <c r="AW4" s="7">
        <f>ROUNDDOWN(AV4*0.5,-3)</f>
        <v>450000</v>
      </c>
      <c r="AX4" s="160">
        <f>AW4*0.74</f>
        <v>333000</v>
      </c>
      <c r="AY4" s="158"/>
      <c r="AZ4" s="15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 Archer</cp:lastModifiedBy>
  <cp:lastPrinted>2012-04-02T15:55:54Z</cp:lastPrinted>
  <dcterms:created xsi:type="dcterms:W3CDTF">2007-01-09T16:27:41Z</dcterms:created>
  <dcterms:modified xsi:type="dcterms:W3CDTF">2012-04-11T18:40:43Z</dcterms:modified>
  <cp:category/>
  <cp:version/>
  <cp:contentType/>
  <cp:contentStatus/>
</cp:coreProperties>
</file>