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120" windowWidth="11340" windowHeight="6405" activeTab="0"/>
  </bookViews>
  <sheets>
    <sheet name="Metcalf and I-435" sheetId="1" r:id="rId1"/>
  </sheets>
  <definedNames>
    <definedName name="_xlnm.Print_Area" localSheetId="0">'Metcalf and I-435'!$A$1:$J$73</definedName>
    <definedName name="_xlnm.Print_Titles" localSheetId="0">'Metcalf and I-435'!$A:$I,'Metcalf and I-435'!$1:$10</definedName>
    <definedName name="range" localSheetId="0">'Metcalf and I-435'!$A$11:$D$45</definedName>
    <definedName name="s" localSheetId="0">'Metcalf and I-435'!$A$11:$D$17</definedName>
    <definedName name="setup" localSheetId="0">'Metcalf and I-435'!$A$11:$D$50</definedName>
  </definedNames>
  <calcPr fullCalcOnLoad="1"/>
</workbook>
</file>

<file path=xl/sharedStrings.xml><?xml version="1.0" encoding="utf-8"?>
<sst xmlns="http://schemas.openxmlformats.org/spreadsheetml/2006/main" count="111" uniqueCount="77">
  <si>
    <t>Pay Estimate No.: Final</t>
  </si>
  <si>
    <t>Period Ending: 9-6-01</t>
  </si>
  <si>
    <t>Contractor: APAC-Kansas, Inc. - Reno Construction Division</t>
  </si>
  <si>
    <t>Item Description</t>
  </si>
  <si>
    <t>Unit</t>
  </si>
  <si>
    <t>Quantity</t>
  </si>
  <si>
    <t>Non-Partic.</t>
  </si>
  <si>
    <t>Participating</t>
  </si>
  <si>
    <t>Item</t>
  </si>
  <si>
    <t>Grand</t>
  </si>
  <si>
    <t>No.</t>
  </si>
  <si>
    <t>Price</t>
  </si>
  <si>
    <t>Complete</t>
  </si>
  <si>
    <t>Total</t>
  </si>
  <si>
    <t>Force Account (Set)</t>
  </si>
  <si>
    <t>LS</t>
  </si>
  <si>
    <t>Permanent seeding of disturbed areas</t>
  </si>
  <si>
    <t>Letter 8-14-01</t>
  </si>
  <si>
    <t>Total Force Account</t>
  </si>
  <si>
    <t>Removal Of Existing Structures</t>
  </si>
  <si>
    <t>Embankment (Contractor Furnished)</t>
  </si>
  <si>
    <t>Fly Ash</t>
  </si>
  <si>
    <t>Megagram</t>
  </si>
  <si>
    <t>Manipulation for Fly Ash treated Subgrade</t>
  </si>
  <si>
    <t>Square Meter</t>
  </si>
  <si>
    <t>Asphaltic Concrete Surface Course</t>
  </si>
  <si>
    <t>Asphaltic Concrete Intermediate Course</t>
  </si>
  <si>
    <t>Milling (3.4m x 40mm)</t>
  </si>
  <si>
    <t>Street Washing</t>
  </si>
  <si>
    <t>Lane Kilometer</t>
  </si>
  <si>
    <t>Curb and Gutter, Combined (Type B) (AE)</t>
  </si>
  <si>
    <t>Meter</t>
  </si>
  <si>
    <t>Curb and Gutter, Combined (AE)</t>
  </si>
  <si>
    <t>Concrete Median Nose</t>
  </si>
  <si>
    <t>Each</t>
  </si>
  <si>
    <t>Concrete Paver Stones</t>
  </si>
  <si>
    <t>Sidewalk Construction (AE) (100mm)</t>
  </si>
  <si>
    <t>Traffic Signal Installation (Metcalf / 107th)</t>
  </si>
  <si>
    <t>Traffic Signal Modification (Metcalf / S. of I-435)</t>
  </si>
  <si>
    <t>Permanent Signing</t>
  </si>
  <si>
    <t>Traffic Control</t>
  </si>
  <si>
    <t>100mm White Line (Thermoplastic)</t>
  </si>
  <si>
    <t>600mm White Stop Line (Thermoplastic)</t>
  </si>
  <si>
    <t>Thru-Traffic Arrows (Preformed Thermoplastic)</t>
  </si>
  <si>
    <t>Water Pollution Control (Soil Erosion)(Set)</t>
  </si>
  <si>
    <t>Kentucky Bluegrass Sod</t>
  </si>
  <si>
    <t>Project Sign (City-Type 1)</t>
  </si>
  <si>
    <t>Contractor Construction Staking</t>
  </si>
  <si>
    <t xml:space="preserve">Change Order No. 1    Deduction  7-27-01    </t>
  </si>
  <si>
    <t>Early Incentive Bonus @$3000 per 24 hr. period</t>
  </si>
  <si>
    <t>-</t>
  </si>
  <si>
    <t>Total to Date:</t>
  </si>
  <si>
    <t>Less 0% Retainage:</t>
  </si>
  <si>
    <t>Subtotal:</t>
  </si>
  <si>
    <t>Pay Estimate No. 1</t>
  </si>
  <si>
    <t>Less Previous Payments</t>
  </si>
  <si>
    <t>Approved:</t>
  </si>
  <si>
    <t>Total Amount Due:</t>
  </si>
  <si>
    <t xml:space="preserve">                                                                                                        </t>
  </si>
  <si>
    <t xml:space="preserve">                    </t>
  </si>
  <si>
    <t>Contractor</t>
  </si>
  <si>
    <t>Date</t>
  </si>
  <si>
    <t>65.9% of KDOT Participating Total</t>
  </si>
  <si>
    <t xml:space="preserve">                     </t>
  </si>
  <si>
    <t>Project Engineer</t>
  </si>
  <si>
    <t>Max. KDOT Participation = $240,000</t>
  </si>
  <si>
    <t>Project Inspector</t>
  </si>
  <si>
    <t>mlm</t>
  </si>
  <si>
    <t xml:space="preserve">             </t>
  </si>
  <si>
    <t>Work Type Summary</t>
  </si>
  <si>
    <t>Common Items</t>
  </si>
  <si>
    <t>Roadway</t>
  </si>
  <si>
    <t>Surfacing</t>
  </si>
  <si>
    <t>Bridges</t>
  </si>
  <si>
    <t>Traffic Signals</t>
  </si>
  <si>
    <t>Project: Metcalf Avenue and I-435 Intersection Improvements</t>
  </si>
  <si>
    <t>KDOT Project No: 46 N-0213-01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</si>
</sst>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%"/>
    <numFmt numFmtId="173" formatCode="00000"/>
    <numFmt numFmtId="174" formatCode="&quot;$&quot;#,##0.00"/>
    <numFmt numFmtId="175" formatCode="0.0000%"/>
    <numFmt numFmtId="176" formatCode="0.00000%"/>
    <numFmt numFmtId="177" formatCode="0.00_)"/>
    <numFmt numFmtId="178" formatCode="#,##0.0"/>
    <numFmt numFmtId="179" formatCode="#,##0.0_);[Red]\(#,##0.0\)"/>
    <numFmt numFmtId="180" formatCode="&quot;$&quot;#,##0.0_);\(&quot;$&quot;#,##0.0\)"/>
    <numFmt numFmtId="181" formatCode="[$$-409]#,##0.00"/>
    <numFmt numFmtId="182" formatCode="_(* #,##0.0_);_(* \(#,##0.0\);_(* &quot;-&quot;??_);_(@_)"/>
    <numFmt numFmtId="183" formatCode="_(* #,##0_);_(* \(#,##0\);_(* &quot;-&quot;??_);_(@_)"/>
    <numFmt numFmtId="184" formatCode="0.000%"/>
    <numFmt numFmtId="185" formatCode="00\ 000"/>
    <numFmt numFmtId="186" formatCode="##\ ###"/>
    <numFmt numFmtId="187" formatCode="0.0"/>
    <numFmt numFmtId="188" formatCode="_(* #,##0.000_);_(* \(#,##0.000\);_(* &quot;-&quot;??_);_(@_)"/>
    <numFmt numFmtId="189" formatCode="_(* #,##0.0000_);_(* \(#,##0.0000\);_(* &quot;-&quot;??_);_(@_)"/>
    <numFmt numFmtId="190" formatCode="0.0%"/>
    <numFmt numFmtId="191" formatCode="0.000"/>
    <numFmt numFmtId="192" formatCode="[$$-409]#,##0.00000"/>
    <numFmt numFmtId="193" formatCode="[$$-409]#,##0.000"/>
    <numFmt numFmtId="194" formatCode="_(&quot;$&quot;* #,##0.000_);_(&quot;$&quot;* \(#,##0.000\);_(&quot;$&quot;* &quot;-&quot;???_);_(@_)"/>
  </numFmts>
  <fonts count="9">
    <font>
      <sz val="11"/>
      <name val="Univers Condensed"/>
      <family val="0"/>
    </font>
    <font>
      <sz val="10"/>
      <color indexed="8"/>
      <name val="Univers Condensed"/>
      <family val="2"/>
    </font>
    <font>
      <b/>
      <sz val="11"/>
      <color indexed="8"/>
      <name val="Univers Condensed"/>
      <family val="2"/>
    </font>
    <font>
      <sz val="11"/>
      <color indexed="8"/>
      <name val="Univers Condensed"/>
      <family val="2"/>
    </font>
    <font>
      <b/>
      <sz val="11"/>
      <color indexed="12"/>
      <name val="Univers Condensed"/>
      <family val="2"/>
    </font>
    <font>
      <sz val="11"/>
      <color indexed="12"/>
      <name val="Univers Condensed"/>
      <family val="2"/>
    </font>
    <font>
      <i/>
      <sz val="11"/>
      <color indexed="8"/>
      <name val="Univers Condensed"/>
      <family val="2"/>
    </font>
    <font>
      <b/>
      <i/>
      <sz val="11"/>
      <name val="Univers Condensed"/>
      <family val="2"/>
    </font>
    <font>
      <u val="single"/>
      <sz val="11"/>
      <color indexed="8"/>
      <name val="Univers Condensed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19" applyFont="1" applyAlignment="1">
      <alignment horizontal="left"/>
      <protection/>
    </xf>
    <xf numFmtId="0" fontId="2" fillId="0" borderId="0" xfId="19" applyFont="1">
      <alignment/>
      <protection/>
    </xf>
    <xf numFmtId="39" fontId="3" fillId="0" borderId="0" xfId="15" applyNumberFormat="1" applyFont="1" applyAlignment="1">
      <alignment/>
    </xf>
    <xf numFmtId="0" fontId="3" fillId="0" borderId="0" xfId="19" applyFont="1">
      <alignment/>
      <protection/>
    </xf>
    <xf numFmtId="0" fontId="1" fillId="0" borderId="0" xfId="19">
      <alignment/>
      <protection/>
    </xf>
    <xf numFmtId="0" fontId="1" fillId="0" borderId="0" xfId="19" applyAlignment="1">
      <alignment horizontal="center"/>
      <protection/>
    </xf>
    <xf numFmtId="0" fontId="3" fillId="0" borderId="1" xfId="19" applyFont="1" applyBorder="1" applyAlignment="1">
      <alignment horizontal="center"/>
      <protection/>
    </xf>
    <xf numFmtId="181" fontId="3" fillId="0" borderId="1" xfId="19" applyNumberFormat="1" applyFont="1" applyBorder="1">
      <alignment/>
      <protection/>
    </xf>
    <xf numFmtId="0" fontId="4" fillId="0" borderId="1" xfId="19" applyFont="1" applyBorder="1">
      <alignment/>
      <protection/>
    </xf>
    <xf numFmtId="0" fontId="2" fillId="0" borderId="1" xfId="19" applyFont="1" applyBorder="1">
      <alignment/>
      <protection/>
    </xf>
    <xf numFmtId="0" fontId="5" fillId="0" borderId="1" xfId="19" applyFont="1" applyBorder="1">
      <alignment/>
      <protection/>
    </xf>
    <xf numFmtId="0" fontId="1" fillId="0" borderId="2" xfId="19" applyBorder="1">
      <alignment/>
      <protection/>
    </xf>
    <xf numFmtId="0" fontId="2" fillId="0" borderId="3" xfId="19" applyFont="1" applyBorder="1" applyAlignment="1">
      <alignment horizontal="center" vertical="center"/>
      <protection/>
    </xf>
    <xf numFmtId="0" fontId="2" fillId="0" borderId="3" xfId="19" applyFont="1" applyBorder="1" applyAlignment="1">
      <alignment horizontal="center"/>
      <protection/>
    </xf>
    <xf numFmtId="0" fontId="4" fillId="0" borderId="3" xfId="19" applyFont="1" applyBorder="1" applyAlignment="1">
      <alignment horizontal="center"/>
      <protection/>
    </xf>
    <xf numFmtId="0" fontId="4" fillId="0" borderId="3" xfId="19" applyFont="1" applyBorder="1">
      <alignment/>
      <protection/>
    </xf>
    <xf numFmtId="0" fontId="2" fillId="0" borderId="3" xfId="19" applyFont="1" applyBorder="1">
      <alignment/>
      <protection/>
    </xf>
    <xf numFmtId="0" fontId="2" fillId="0" borderId="4" xfId="19" applyFont="1" applyBorder="1" applyAlignment="1">
      <alignment horizontal="center"/>
      <protection/>
    </xf>
    <xf numFmtId="0" fontId="2" fillId="0" borderId="5" xfId="19" applyFont="1" applyBorder="1" applyAlignment="1">
      <alignment horizontal="center" vertical="center"/>
      <protection/>
    </xf>
    <xf numFmtId="0" fontId="2" fillId="0" borderId="5" xfId="19" applyFont="1" applyBorder="1" applyAlignment="1">
      <alignment horizontal="center"/>
      <protection/>
    </xf>
    <xf numFmtId="0" fontId="4" fillId="0" borderId="5" xfId="19" applyFont="1" applyBorder="1" applyAlignment="1">
      <alignment horizontal="center"/>
      <protection/>
    </xf>
    <xf numFmtId="0" fontId="2" fillId="0" borderId="6" xfId="19" applyFont="1" applyBorder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4" fontId="0" fillId="0" borderId="0" xfId="17" applyNumberFormat="1" applyFont="1" applyBorder="1" applyAlignment="1">
      <alignment/>
    </xf>
    <xf numFmtId="174" fontId="3" fillId="0" borderId="0" xfId="19" applyNumberFormat="1" applyFont="1">
      <alignment/>
      <protection/>
    </xf>
    <xf numFmtId="2" fontId="3" fillId="0" borderId="0" xfId="20" applyNumberFormat="1" applyFont="1" applyAlignment="1">
      <alignment/>
    </xf>
    <xf numFmtId="174" fontId="3" fillId="0" borderId="7" xfId="19" applyNumberFormat="1" applyFont="1" applyBorder="1">
      <alignment/>
      <protection/>
    </xf>
    <xf numFmtId="3" fontId="0" fillId="0" borderId="0" xfId="0" applyNumberFormat="1" applyFont="1" applyBorder="1" applyAlignment="1">
      <alignment/>
    </xf>
    <xf numFmtId="2" fontId="3" fillId="0" borderId="0" xfId="20" applyNumberFormat="1" applyFont="1" applyBorder="1" applyAlignment="1">
      <alignment/>
    </xf>
    <xf numFmtId="174" fontId="3" fillId="0" borderId="0" xfId="19" applyNumberFormat="1" applyFont="1" applyBorder="1">
      <alignment/>
      <protection/>
    </xf>
    <xf numFmtId="0" fontId="3" fillId="0" borderId="0" xfId="19" applyFont="1" applyBorder="1">
      <alignment/>
      <protection/>
    </xf>
    <xf numFmtId="0" fontId="0" fillId="0" borderId="0" xfId="0" applyFont="1" applyFill="1" applyBorder="1" applyAlignment="1">
      <alignment/>
    </xf>
    <xf numFmtId="44" fontId="3" fillId="0" borderId="0" xfId="17" applyFont="1" applyBorder="1" applyAlignment="1">
      <alignment/>
    </xf>
    <xf numFmtId="44" fontId="3" fillId="0" borderId="8" xfId="17" applyFont="1" applyBorder="1" applyAlignment="1">
      <alignment/>
    </xf>
    <xf numFmtId="2" fontId="2" fillId="0" borderId="0" xfId="20" applyNumberFormat="1" applyFont="1" applyAlignment="1">
      <alignment/>
    </xf>
    <xf numFmtId="174" fontId="2" fillId="0" borderId="0" xfId="19" applyNumberFormat="1" applyFont="1" applyBorder="1">
      <alignment/>
      <protection/>
    </xf>
    <xf numFmtId="44" fontId="2" fillId="0" borderId="0" xfId="19" applyNumberFormat="1" applyFont="1">
      <alignment/>
      <protection/>
    </xf>
    <xf numFmtId="181" fontId="3" fillId="0" borderId="0" xfId="19" applyNumberFormat="1" applyFont="1" applyBorder="1">
      <alignment/>
      <protection/>
    </xf>
    <xf numFmtId="44" fontId="3" fillId="0" borderId="0" xfId="19" applyNumberFormat="1" applyFont="1">
      <alignment/>
      <protection/>
    </xf>
    <xf numFmtId="44" fontId="1" fillId="0" borderId="0" xfId="19" applyNumberFormat="1">
      <alignment/>
      <protection/>
    </xf>
    <xf numFmtId="174" fontId="8" fillId="0" borderId="0" xfId="19" applyNumberFormat="1" applyFont="1">
      <alignment/>
      <protection/>
    </xf>
    <xf numFmtId="0" fontId="3" fillId="0" borderId="8" xfId="19" applyFont="1" applyBorder="1">
      <alignment/>
      <protection/>
    </xf>
    <xf numFmtId="181" fontId="3" fillId="0" borderId="8" xfId="19" applyNumberFormat="1" applyFont="1" applyBorder="1">
      <alignment/>
      <protection/>
    </xf>
    <xf numFmtId="0" fontId="1" fillId="0" borderId="8" xfId="19" applyBorder="1">
      <alignment/>
      <protection/>
    </xf>
    <xf numFmtId="0" fontId="8" fillId="0" borderId="0" xfId="19" applyFont="1">
      <alignment/>
      <protection/>
    </xf>
    <xf numFmtId="181" fontId="3" fillId="0" borderId="0" xfId="19" applyNumberFormat="1" applyFont="1">
      <alignment/>
      <protection/>
    </xf>
    <xf numFmtId="10" fontId="3" fillId="0" borderId="0" xfId="19" applyNumberFormat="1" applyFont="1">
      <alignment/>
      <protection/>
    </xf>
    <xf numFmtId="0" fontId="3" fillId="0" borderId="0" xfId="19" applyFont="1" applyBorder="1" applyAlignment="1">
      <alignment horizontal="center"/>
      <protection/>
    </xf>
    <xf numFmtId="0" fontId="8" fillId="0" borderId="0" xfId="19" applyFont="1" applyBorder="1" applyAlignment="1">
      <alignment horizontal="center"/>
      <protection/>
    </xf>
    <xf numFmtId="39" fontId="3" fillId="0" borderId="0" xfId="15" applyNumberFormat="1" applyFont="1" applyBorder="1" applyAlignment="1">
      <alignment/>
    </xf>
    <xf numFmtId="0" fontId="3" fillId="0" borderId="9" xfId="19" applyFont="1" applyBorder="1">
      <alignment/>
      <protection/>
    </xf>
    <xf numFmtId="0" fontId="8" fillId="0" borderId="9" xfId="19" applyFont="1" applyBorder="1" applyAlignment="1">
      <alignment horizontal="center"/>
      <protection/>
    </xf>
    <xf numFmtId="181" fontId="3" fillId="0" borderId="9" xfId="19" applyNumberFormat="1" applyFont="1" applyBorder="1">
      <alignment/>
      <protection/>
    </xf>
    <xf numFmtId="0" fontId="1" fillId="0" borderId="10" xfId="19" applyBorder="1">
      <alignment/>
      <protection/>
    </xf>
    <xf numFmtId="0" fontId="2" fillId="0" borderId="11" xfId="19" applyFont="1" applyBorder="1">
      <alignment/>
      <protection/>
    </xf>
    <xf numFmtId="0" fontId="3" fillId="0" borderId="12" xfId="19" applyFont="1" applyBorder="1">
      <alignment/>
      <protection/>
    </xf>
    <xf numFmtId="0" fontId="8" fillId="0" borderId="12" xfId="19" applyFont="1" applyBorder="1" applyAlignment="1">
      <alignment horizontal="center"/>
      <protection/>
    </xf>
    <xf numFmtId="0" fontId="3" fillId="0" borderId="13" xfId="19" applyFont="1" applyBorder="1">
      <alignment/>
      <protection/>
    </xf>
    <xf numFmtId="0" fontId="8" fillId="0" borderId="8" xfId="19" applyFont="1" applyBorder="1" applyAlignment="1">
      <alignment horizontal="center"/>
      <protection/>
    </xf>
    <xf numFmtId="0" fontId="3" fillId="0" borderId="14" xfId="19" applyFont="1" applyBorder="1">
      <alignment/>
      <protection/>
    </xf>
    <xf numFmtId="0" fontId="1" fillId="0" borderId="15" xfId="19" applyBorder="1">
      <alignment/>
      <protection/>
    </xf>
    <xf numFmtId="0" fontId="3" fillId="0" borderId="16" xfId="19" applyFont="1" applyBorder="1">
      <alignment/>
      <protection/>
    </xf>
    <xf numFmtId="0" fontId="3" fillId="0" borderId="17" xfId="19" applyFont="1" applyBorder="1">
      <alignment/>
      <protection/>
    </xf>
    <xf numFmtId="0" fontId="3" fillId="0" borderId="18" xfId="19" applyFont="1" applyBorder="1">
      <alignment/>
      <protection/>
    </xf>
    <xf numFmtId="0" fontId="8" fillId="0" borderId="18" xfId="19" applyFont="1" applyBorder="1" applyAlignment="1">
      <alignment horizontal="center"/>
      <protection/>
    </xf>
    <xf numFmtId="0" fontId="3" fillId="0" borderId="19" xfId="19" applyFont="1" applyBorder="1">
      <alignment/>
      <protection/>
    </xf>
    <xf numFmtId="181" fontId="3" fillId="2" borderId="7" xfId="19" applyNumberFormat="1" applyFont="1" applyFill="1" applyBorder="1">
      <alignment/>
      <protection/>
    </xf>
    <xf numFmtId="181" fontId="3" fillId="3" borderId="7" xfId="19" applyNumberFormat="1" applyFont="1" applyFill="1" applyBorder="1">
      <alignment/>
      <protection/>
    </xf>
    <xf numFmtId="0" fontId="3" fillId="4" borderId="7" xfId="19" applyFont="1" applyFill="1" applyBorder="1">
      <alignment/>
      <protection/>
    </xf>
    <xf numFmtId="181" fontId="3" fillId="4" borderId="7" xfId="19" applyNumberFormat="1" applyFont="1" applyFill="1" applyBorder="1">
      <alignment/>
      <protection/>
    </xf>
    <xf numFmtId="0" fontId="3" fillId="5" borderId="7" xfId="19" applyFont="1" applyFill="1" applyBorder="1">
      <alignment/>
      <protection/>
    </xf>
    <xf numFmtId="181" fontId="3" fillId="5" borderId="7" xfId="19" applyNumberFormat="1" applyFont="1" applyFill="1" applyBorder="1">
      <alignment/>
      <protection/>
    </xf>
    <xf numFmtId="0" fontId="1" fillId="5" borderId="20" xfId="19" applyFill="1" applyBorder="1">
      <alignment/>
      <protection/>
    </xf>
    <xf numFmtId="0" fontId="3" fillId="6" borderId="21" xfId="19" applyFont="1" applyFill="1" applyBorder="1">
      <alignment/>
      <protection/>
    </xf>
    <xf numFmtId="181" fontId="3" fillId="6" borderId="21" xfId="19" applyNumberFormat="1" applyFont="1" applyFill="1" applyBorder="1">
      <alignment/>
      <protection/>
    </xf>
    <xf numFmtId="174" fontId="3" fillId="2" borderId="7" xfId="19" applyNumberFormat="1" applyFont="1" applyFill="1" applyBorder="1">
      <alignment/>
      <protection/>
    </xf>
    <xf numFmtId="174" fontId="3" fillId="3" borderId="7" xfId="19" applyNumberFormat="1" applyFont="1" applyFill="1" applyBorder="1">
      <alignment/>
      <protection/>
    </xf>
    <xf numFmtId="174" fontId="1" fillId="2" borderId="20" xfId="19" applyNumberFormat="1" applyFill="1" applyBorder="1">
      <alignment/>
      <protection/>
    </xf>
    <xf numFmtId="174" fontId="1" fillId="3" borderId="20" xfId="19" applyNumberFormat="1" applyFill="1" applyBorder="1">
      <alignment/>
      <protection/>
    </xf>
    <xf numFmtId="174" fontId="1" fillId="4" borderId="20" xfId="19" applyNumberFormat="1" applyFill="1" applyBorder="1">
      <alignment/>
      <protection/>
    </xf>
    <xf numFmtId="174" fontId="1" fillId="6" borderId="22" xfId="19" applyNumberFormat="1" applyFill="1" applyBorder="1">
      <alignment/>
      <protection/>
    </xf>
    <xf numFmtId="174" fontId="3" fillId="0" borderId="13" xfId="19" applyNumberFormat="1" applyFont="1" applyBorder="1">
      <alignment/>
      <protection/>
    </xf>
    <xf numFmtId="0" fontId="3" fillId="0" borderId="7" xfId="19" applyFont="1" applyBorder="1" applyAlignment="1">
      <alignment horizontal="center"/>
      <protection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174" fontId="0" fillId="3" borderId="7" xfId="17" applyNumberFormat="1" applyFont="1" applyFill="1" applyBorder="1" applyAlignment="1">
      <alignment/>
    </xf>
    <xf numFmtId="10" fontId="3" fillId="3" borderId="7" xfId="20" applyNumberFormat="1" applyFont="1" applyFill="1" applyBorder="1" applyAlignment="1">
      <alignment/>
    </xf>
    <xf numFmtId="0" fontId="6" fillId="0" borderId="7" xfId="19" applyFont="1" applyBorder="1" applyAlignment="1">
      <alignment horizontal="left" vertical="center"/>
      <protection/>
    </xf>
    <xf numFmtId="0" fontId="6" fillId="0" borderId="7" xfId="19" applyFont="1" applyBorder="1" applyAlignment="1">
      <alignment horizontal="center" vertical="center"/>
      <protection/>
    </xf>
    <xf numFmtId="174" fontId="1" fillId="3" borderId="7" xfId="19" applyNumberFormat="1" applyFill="1" applyBorder="1">
      <alignment/>
      <protection/>
    </xf>
    <xf numFmtId="0" fontId="7" fillId="0" borderId="7" xfId="0" applyFont="1" applyBorder="1" applyAlignment="1">
      <alignment/>
    </xf>
    <xf numFmtId="174" fontId="7" fillId="3" borderId="7" xfId="17" applyNumberFormat="1" applyFont="1" applyFill="1" applyBorder="1" applyAlignment="1">
      <alignment/>
    </xf>
    <xf numFmtId="174" fontId="0" fillId="2" borderId="7" xfId="17" applyNumberFormat="1" applyFont="1" applyFill="1" applyBorder="1" applyAlignment="1">
      <alignment/>
    </xf>
    <xf numFmtId="2" fontId="0" fillId="2" borderId="7" xfId="20" applyNumberFormat="1" applyFont="1" applyFill="1" applyBorder="1" applyAlignment="1">
      <alignment/>
    </xf>
    <xf numFmtId="174" fontId="0" fillId="2" borderId="7" xfId="19" applyNumberFormat="1" applyFont="1" applyFill="1" applyBorder="1">
      <alignment/>
      <protection/>
    </xf>
    <xf numFmtId="2" fontId="3" fillId="3" borderId="7" xfId="20" applyNumberFormat="1" applyFont="1" applyFill="1" applyBorder="1" applyAlignment="1">
      <alignment/>
    </xf>
    <xf numFmtId="174" fontId="0" fillId="4" borderId="7" xfId="17" applyNumberFormat="1" applyFont="1" applyFill="1" applyBorder="1" applyAlignment="1">
      <alignment/>
    </xf>
    <xf numFmtId="2" fontId="3" fillId="4" borderId="7" xfId="20" applyNumberFormat="1" applyFont="1" applyFill="1" applyBorder="1" applyAlignment="1">
      <alignment/>
    </xf>
    <xf numFmtId="174" fontId="3" fillId="4" borderId="7" xfId="19" applyNumberFormat="1" applyFont="1" applyFill="1" applyBorder="1">
      <alignment/>
      <protection/>
    </xf>
    <xf numFmtId="3" fontId="0" fillId="0" borderId="7" xfId="0" applyNumberFormat="1" applyFont="1" applyBorder="1" applyAlignment="1">
      <alignment/>
    </xf>
    <xf numFmtId="174" fontId="0" fillId="6" borderId="7" xfId="17" applyNumberFormat="1" applyFont="1" applyFill="1" applyBorder="1" applyAlignment="1">
      <alignment/>
    </xf>
    <xf numFmtId="2" fontId="3" fillId="6" borderId="7" xfId="20" applyNumberFormat="1" applyFont="1" applyFill="1" applyBorder="1" applyAlignment="1">
      <alignment/>
    </xf>
    <xf numFmtId="174" fontId="3" fillId="6" borderId="7" xfId="19" applyNumberFormat="1" applyFont="1" applyFill="1" applyBorder="1">
      <alignment/>
      <protection/>
    </xf>
    <xf numFmtId="4" fontId="5" fillId="3" borderId="7" xfId="17" applyNumberFormat="1" applyFont="1" applyFill="1" applyBorder="1" applyAlignment="1">
      <alignment/>
    </xf>
    <xf numFmtId="174" fontId="5" fillId="3" borderId="7" xfId="19" applyNumberFormat="1" applyFont="1" applyFill="1" applyBorder="1">
      <alignment/>
      <protection/>
    </xf>
    <xf numFmtId="2" fontId="3" fillId="2" borderId="7" xfId="20" applyNumberFormat="1" applyFont="1" applyFill="1" applyBorder="1" applyAlignment="1">
      <alignment/>
    </xf>
    <xf numFmtId="174" fontId="0" fillId="0" borderId="7" xfId="17" applyNumberFormat="1" applyFont="1" applyBorder="1" applyAlignment="1">
      <alignment/>
    </xf>
    <xf numFmtId="2" fontId="3" fillId="0" borderId="7" xfId="20" applyNumberFormat="1" applyFont="1" applyBorder="1" applyAlignment="1">
      <alignment/>
    </xf>
    <xf numFmtId="0" fontId="3" fillId="0" borderId="7" xfId="19" applyFont="1" applyBorder="1">
      <alignment/>
      <protection/>
    </xf>
    <xf numFmtId="0" fontId="0" fillId="0" borderId="7" xfId="0" applyFont="1" applyFill="1" applyBorder="1" applyAlignment="1">
      <alignment/>
    </xf>
    <xf numFmtId="44" fontId="3" fillId="4" borderId="7" xfId="17" applyFont="1" applyFill="1" applyBorder="1" applyAlignment="1">
      <alignment/>
    </xf>
    <xf numFmtId="3" fontId="0" fillId="0" borderId="7" xfId="0" applyNumberFormat="1" applyFont="1" applyBorder="1" applyAlignment="1">
      <alignment horizontal="right"/>
    </xf>
    <xf numFmtId="4" fontId="5" fillId="2" borderId="7" xfId="17" applyNumberFormat="1" applyFont="1" applyFill="1" applyBorder="1" applyAlignment="1">
      <alignment/>
    </xf>
    <xf numFmtId="174" fontId="5" fillId="2" borderId="7" xfId="20" applyNumberFormat="1" applyFont="1" applyFill="1" applyBorder="1" applyAlignment="1">
      <alignment/>
    </xf>
    <xf numFmtId="44" fontId="3" fillId="2" borderId="7" xfId="17" applyFont="1" applyFill="1" applyBorder="1" applyAlignment="1">
      <alignment/>
    </xf>
    <xf numFmtId="0" fontId="2" fillId="0" borderId="1" xfId="19" applyFont="1" applyBorder="1" applyAlignment="1">
      <alignment horizontal="center" vertical="center"/>
      <protection/>
    </xf>
    <xf numFmtId="0" fontId="2" fillId="0" borderId="3" xfId="19" applyFont="1" applyBorder="1" applyAlignment="1">
      <alignment horizontal="center" vertical="center"/>
      <protection/>
    </xf>
    <xf numFmtId="0" fontId="3" fillId="0" borderId="5" xfId="19" applyFont="1" applyBorder="1" applyAlignment="1">
      <alignment horizontal="center" vertical="center"/>
      <protection/>
    </xf>
    <xf numFmtId="39" fontId="2" fillId="0" borderId="2" xfId="15" applyNumberFormat="1" applyFont="1" applyBorder="1" applyAlignment="1">
      <alignment horizontal="center" vertical="center"/>
    </xf>
    <xf numFmtId="39" fontId="2" fillId="0" borderId="4" xfId="15" applyNumberFormat="1" applyFont="1" applyBorder="1" applyAlignment="1">
      <alignment horizontal="center" vertical="center"/>
    </xf>
    <xf numFmtId="0" fontId="3" fillId="0" borderId="6" xfId="19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aymen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L75"/>
  <sheetViews>
    <sheetView showZeros="0" tabSelected="1" showOutlineSymbols="0" view="pageBreakPreview" zoomScaleNormal="75" zoomScaleSheetLayoutView="100" workbookViewId="0" topLeftCell="A1">
      <selection activeCell="B3" sqref="B3"/>
    </sheetView>
  </sheetViews>
  <sheetFormatPr defaultColWidth="8.796875" defaultRowHeight="14.25"/>
  <cols>
    <col min="1" max="1" width="5" style="23" customWidth="1"/>
    <col min="2" max="2" width="47.09765625" style="33" customWidth="1"/>
    <col min="3" max="3" width="13.09765625" style="52" bestFit="1" customWidth="1"/>
    <col min="4" max="4" width="10.09765625" style="50" customWidth="1"/>
    <col min="5" max="6" width="11.09765625" style="40" customWidth="1"/>
    <col min="7" max="7" width="12.3984375" style="4" customWidth="1"/>
    <col min="8" max="8" width="12.69921875" style="4" customWidth="1"/>
    <col min="9" max="9" width="13.69921875" style="48" customWidth="1"/>
    <col min="10" max="10" width="13.8984375" style="5" customWidth="1"/>
    <col min="11" max="12" width="8.69921875" style="6" bestFit="1" customWidth="1"/>
    <col min="13" max="16384" width="8" style="5" customWidth="1"/>
  </cols>
  <sheetData>
    <row r="1" spans="1:9" ht="15">
      <c r="A1" s="1" t="s">
        <v>75</v>
      </c>
      <c r="B1" s="2"/>
      <c r="C1" s="3"/>
      <c r="D1" s="4"/>
      <c r="E1" s="4"/>
      <c r="F1" s="4"/>
      <c r="I1" s="4"/>
    </row>
    <row r="2" spans="1:9" ht="15">
      <c r="A2" s="1" t="s">
        <v>76</v>
      </c>
      <c r="B2" s="2"/>
      <c r="C2" s="3"/>
      <c r="D2" s="4"/>
      <c r="E2" s="4"/>
      <c r="F2" s="4"/>
      <c r="I2" s="4"/>
    </row>
    <row r="3" spans="1:9" ht="15">
      <c r="A3" s="1" t="s">
        <v>0</v>
      </c>
      <c r="B3" s="2"/>
      <c r="C3" s="3"/>
      <c r="D3" s="4"/>
      <c r="E3" s="4"/>
      <c r="F3" s="4"/>
      <c r="I3" s="4"/>
    </row>
    <row r="4" spans="1:9" ht="15">
      <c r="A4" s="1" t="s">
        <v>1</v>
      </c>
      <c r="B4" s="2"/>
      <c r="C4" s="3"/>
      <c r="D4" s="4"/>
      <c r="E4" s="4"/>
      <c r="F4" s="4"/>
      <c r="I4" s="4"/>
    </row>
    <row r="5" spans="1:9" ht="15">
      <c r="A5" s="1" t="s">
        <v>2</v>
      </c>
      <c r="B5" s="2"/>
      <c r="C5" s="3"/>
      <c r="D5" s="4"/>
      <c r="E5" s="4"/>
      <c r="F5" s="4"/>
      <c r="I5" s="4"/>
    </row>
    <row r="8" spans="1:10" ht="15">
      <c r="A8" s="7"/>
      <c r="B8" s="118" t="s">
        <v>3</v>
      </c>
      <c r="C8" s="121" t="s">
        <v>4</v>
      </c>
      <c r="D8" s="118" t="s">
        <v>5</v>
      </c>
      <c r="E8" s="8"/>
      <c r="F8" s="9" t="s">
        <v>6</v>
      </c>
      <c r="G8" s="10" t="s">
        <v>7</v>
      </c>
      <c r="H8" s="11"/>
      <c r="I8" s="8"/>
      <c r="J8" s="12"/>
    </row>
    <row r="9" spans="1:10" ht="15">
      <c r="A9" s="13" t="s">
        <v>8</v>
      </c>
      <c r="B9" s="119"/>
      <c r="C9" s="122"/>
      <c r="D9" s="119"/>
      <c r="E9" s="14" t="s">
        <v>4</v>
      </c>
      <c r="F9" s="15" t="s">
        <v>5</v>
      </c>
      <c r="G9" s="14" t="s">
        <v>5</v>
      </c>
      <c r="H9" s="16" t="s">
        <v>6</v>
      </c>
      <c r="I9" s="17" t="s">
        <v>7</v>
      </c>
      <c r="J9" s="18" t="s">
        <v>9</v>
      </c>
    </row>
    <row r="10" spans="1:10" ht="15">
      <c r="A10" s="19" t="s">
        <v>10</v>
      </c>
      <c r="B10" s="120"/>
      <c r="C10" s="123"/>
      <c r="D10" s="120"/>
      <c r="E10" s="20" t="s">
        <v>11</v>
      </c>
      <c r="F10" s="21" t="s">
        <v>12</v>
      </c>
      <c r="G10" s="20" t="s">
        <v>12</v>
      </c>
      <c r="H10" s="21" t="s">
        <v>13</v>
      </c>
      <c r="I10" s="20" t="s">
        <v>13</v>
      </c>
      <c r="J10" s="22" t="s">
        <v>13</v>
      </c>
    </row>
    <row r="11" spans="1:11" ht="14.25">
      <c r="A11" s="85">
        <v>1</v>
      </c>
      <c r="B11" s="86" t="s">
        <v>14</v>
      </c>
      <c r="C11" s="87" t="s">
        <v>15</v>
      </c>
      <c r="D11" s="86">
        <v>1</v>
      </c>
      <c r="E11" s="88">
        <v>20000</v>
      </c>
      <c r="F11" s="88"/>
      <c r="G11" s="89">
        <v>0.1375</v>
      </c>
      <c r="H11" s="89"/>
      <c r="I11" s="79">
        <f>ROUND(E11*G11,2)</f>
        <v>2750</v>
      </c>
      <c r="J11" s="79">
        <f>H11+I11</f>
        <v>2750</v>
      </c>
      <c r="K11" s="27"/>
    </row>
    <row r="12" spans="1:11" ht="14.25">
      <c r="A12" s="85"/>
      <c r="B12" s="90" t="s">
        <v>16</v>
      </c>
      <c r="C12" s="91" t="s">
        <v>17</v>
      </c>
      <c r="D12" s="86"/>
      <c r="E12" s="88">
        <v>2750</v>
      </c>
      <c r="F12" s="88"/>
      <c r="G12" s="89"/>
      <c r="H12" s="89"/>
      <c r="I12" s="79"/>
      <c r="J12" s="92"/>
      <c r="K12" s="27"/>
    </row>
    <row r="13" spans="1:11" ht="14.25">
      <c r="A13" s="85"/>
      <c r="B13" s="93" t="s">
        <v>18</v>
      </c>
      <c r="C13" s="87"/>
      <c r="D13" s="86"/>
      <c r="E13" s="94">
        <f>E12</f>
        <v>2750</v>
      </c>
      <c r="F13" s="88"/>
      <c r="G13" s="89"/>
      <c r="H13" s="89"/>
      <c r="I13" s="79"/>
      <c r="J13" s="92"/>
      <c r="K13" s="27"/>
    </row>
    <row r="14" spans="1:11" ht="14.25">
      <c r="A14" s="85"/>
      <c r="B14" s="93"/>
      <c r="C14" s="87"/>
      <c r="D14" s="86"/>
      <c r="E14" s="94"/>
      <c r="F14" s="88"/>
      <c r="G14" s="89"/>
      <c r="H14" s="89"/>
      <c r="I14" s="79"/>
      <c r="J14" s="92"/>
      <c r="K14" s="27"/>
    </row>
    <row r="15" spans="1:11" ht="14.25">
      <c r="A15" s="85">
        <f>A11+1</f>
        <v>2</v>
      </c>
      <c r="B15" s="86" t="s">
        <v>19</v>
      </c>
      <c r="C15" s="87" t="s">
        <v>15</v>
      </c>
      <c r="D15" s="86">
        <v>1</v>
      </c>
      <c r="E15" s="95">
        <v>63700</v>
      </c>
      <c r="F15" s="95"/>
      <c r="G15" s="96">
        <v>1</v>
      </c>
      <c r="H15" s="96"/>
      <c r="I15" s="97">
        <f aca="true" t="shared" si="0" ref="I15:I38">ROUND(E15*G15,2)</f>
        <v>63700</v>
      </c>
      <c r="J15" s="97">
        <f aca="true" t="shared" si="1" ref="J15:J38">H15+I15</f>
        <v>63700</v>
      </c>
      <c r="K15" s="27"/>
    </row>
    <row r="16" spans="1:11" ht="14.25">
      <c r="A16" s="85">
        <f aca="true" t="shared" si="2" ref="A16:A38">A15+1</f>
        <v>3</v>
      </c>
      <c r="B16" s="86" t="s">
        <v>20</v>
      </c>
      <c r="C16" s="87" t="s">
        <v>15</v>
      </c>
      <c r="D16" s="86">
        <v>1</v>
      </c>
      <c r="E16" s="88">
        <v>2000</v>
      </c>
      <c r="F16" s="88"/>
      <c r="G16" s="98">
        <v>1</v>
      </c>
      <c r="H16" s="98"/>
      <c r="I16" s="79">
        <f t="shared" si="0"/>
        <v>2000</v>
      </c>
      <c r="J16" s="79">
        <f t="shared" si="1"/>
        <v>2000</v>
      </c>
      <c r="K16" s="27"/>
    </row>
    <row r="17" spans="1:11" ht="14.25">
      <c r="A17" s="85">
        <f t="shared" si="2"/>
        <v>4</v>
      </c>
      <c r="B17" s="86" t="s">
        <v>21</v>
      </c>
      <c r="C17" s="87" t="s">
        <v>22</v>
      </c>
      <c r="D17" s="86">
        <v>33</v>
      </c>
      <c r="E17" s="99">
        <v>35</v>
      </c>
      <c r="F17" s="99"/>
      <c r="G17" s="100">
        <v>33</v>
      </c>
      <c r="H17" s="100"/>
      <c r="I17" s="101">
        <f t="shared" si="0"/>
        <v>1155</v>
      </c>
      <c r="J17" s="101">
        <f t="shared" si="1"/>
        <v>1155</v>
      </c>
      <c r="K17" s="84"/>
    </row>
    <row r="18" spans="1:11" ht="14.25">
      <c r="A18" s="85">
        <f t="shared" si="2"/>
        <v>5</v>
      </c>
      <c r="B18" s="86" t="s">
        <v>23</v>
      </c>
      <c r="C18" s="87" t="s">
        <v>24</v>
      </c>
      <c r="D18" s="86">
        <v>586</v>
      </c>
      <c r="E18" s="99">
        <v>13.5</v>
      </c>
      <c r="F18" s="99"/>
      <c r="G18" s="100">
        <v>586</v>
      </c>
      <c r="H18" s="100"/>
      <c r="I18" s="101">
        <f t="shared" si="0"/>
        <v>7911</v>
      </c>
      <c r="J18" s="101">
        <f t="shared" si="1"/>
        <v>7911</v>
      </c>
      <c r="K18" s="27"/>
    </row>
    <row r="19" spans="1:11" ht="14.25">
      <c r="A19" s="85">
        <f t="shared" si="2"/>
        <v>6</v>
      </c>
      <c r="B19" s="86" t="s">
        <v>25</v>
      </c>
      <c r="C19" s="87" t="s">
        <v>22</v>
      </c>
      <c r="D19" s="86">
        <v>92</v>
      </c>
      <c r="E19" s="99">
        <v>98.7</v>
      </c>
      <c r="F19" s="99"/>
      <c r="G19" s="100">
        <v>129.9</v>
      </c>
      <c r="H19" s="100"/>
      <c r="I19" s="101">
        <f t="shared" si="0"/>
        <v>12821.13</v>
      </c>
      <c r="J19" s="101">
        <f t="shared" si="1"/>
        <v>12821.13</v>
      </c>
      <c r="K19" s="27"/>
    </row>
    <row r="20" spans="1:11" ht="14.25">
      <c r="A20" s="85">
        <f t="shared" si="2"/>
        <v>7</v>
      </c>
      <c r="B20" s="86" t="s">
        <v>26</v>
      </c>
      <c r="C20" s="87" t="s">
        <v>22</v>
      </c>
      <c r="D20" s="86">
        <v>323</v>
      </c>
      <c r="E20" s="99">
        <v>98.45</v>
      </c>
      <c r="F20" s="99"/>
      <c r="G20" s="100">
        <v>314.07</v>
      </c>
      <c r="H20" s="100"/>
      <c r="I20" s="101">
        <f t="shared" si="0"/>
        <v>30920.19</v>
      </c>
      <c r="J20" s="101">
        <f t="shared" si="1"/>
        <v>30920.19</v>
      </c>
      <c r="K20" s="27"/>
    </row>
    <row r="21" spans="1:11" ht="14.25">
      <c r="A21" s="85">
        <f t="shared" si="2"/>
        <v>8</v>
      </c>
      <c r="B21" s="86" t="s">
        <v>27</v>
      </c>
      <c r="C21" s="87" t="s">
        <v>24</v>
      </c>
      <c r="D21" s="86">
        <v>459</v>
      </c>
      <c r="E21" s="99">
        <v>9.8</v>
      </c>
      <c r="F21" s="99"/>
      <c r="G21" s="100">
        <v>459</v>
      </c>
      <c r="H21" s="100"/>
      <c r="I21" s="101">
        <f t="shared" si="0"/>
        <v>4498.2</v>
      </c>
      <c r="J21" s="101">
        <f t="shared" si="1"/>
        <v>4498.2</v>
      </c>
      <c r="K21" s="27"/>
    </row>
    <row r="22" spans="1:11" ht="14.25">
      <c r="A22" s="85">
        <f t="shared" si="2"/>
        <v>9</v>
      </c>
      <c r="B22" s="86" t="s">
        <v>28</v>
      </c>
      <c r="C22" s="87" t="s">
        <v>29</v>
      </c>
      <c r="D22" s="86">
        <v>0.3</v>
      </c>
      <c r="E22" s="99">
        <v>2000</v>
      </c>
      <c r="F22" s="99"/>
      <c r="G22" s="100">
        <v>0.3</v>
      </c>
      <c r="H22" s="100"/>
      <c r="I22" s="101">
        <f t="shared" si="0"/>
        <v>600</v>
      </c>
      <c r="J22" s="101">
        <f t="shared" si="1"/>
        <v>600</v>
      </c>
      <c r="K22" s="27"/>
    </row>
    <row r="23" spans="1:11" ht="14.25">
      <c r="A23" s="85">
        <f t="shared" si="2"/>
        <v>10</v>
      </c>
      <c r="B23" s="86" t="s">
        <v>30</v>
      </c>
      <c r="C23" s="87" t="s">
        <v>31</v>
      </c>
      <c r="D23" s="86">
        <v>152</v>
      </c>
      <c r="E23" s="88">
        <v>63.75</v>
      </c>
      <c r="F23" s="88"/>
      <c r="G23" s="98">
        <v>160.48</v>
      </c>
      <c r="H23" s="98"/>
      <c r="I23" s="79">
        <f t="shared" si="0"/>
        <v>10230.6</v>
      </c>
      <c r="J23" s="79">
        <f t="shared" si="1"/>
        <v>10230.6</v>
      </c>
      <c r="K23" s="27"/>
    </row>
    <row r="24" spans="1:11" ht="14.25">
      <c r="A24" s="85">
        <f t="shared" si="2"/>
        <v>11</v>
      </c>
      <c r="B24" s="86" t="s">
        <v>32</v>
      </c>
      <c r="C24" s="87" t="s">
        <v>31</v>
      </c>
      <c r="D24" s="102">
        <v>20</v>
      </c>
      <c r="E24" s="88">
        <v>63.75</v>
      </c>
      <c r="F24" s="88"/>
      <c r="G24" s="98">
        <v>20</v>
      </c>
      <c r="H24" s="98"/>
      <c r="I24" s="79">
        <f t="shared" si="0"/>
        <v>1275</v>
      </c>
      <c r="J24" s="79">
        <f t="shared" si="1"/>
        <v>1275</v>
      </c>
      <c r="K24" s="27"/>
    </row>
    <row r="25" spans="1:11" ht="14.25">
      <c r="A25" s="85">
        <f t="shared" si="2"/>
        <v>12</v>
      </c>
      <c r="B25" s="86" t="s">
        <v>33</v>
      </c>
      <c r="C25" s="87" t="s">
        <v>34</v>
      </c>
      <c r="D25" s="102">
        <v>2</v>
      </c>
      <c r="E25" s="88">
        <v>2100</v>
      </c>
      <c r="F25" s="88"/>
      <c r="G25" s="98">
        <v>1</v>
      </c>
      <c r="H25" s="98"/>
      <c r="I25" s="79">
        <f t="shared" si="0"/>
        <v>2100</v>
      </c>
      <c r="J25" s="79">
        <f t="shared" si="1"/>
        <v>2100</v>
      </c>
      <c r="K25" s="27"/>
    </row>
    <row r="26" spans="1:11" ht="14.25">
      <c r="A26" s="85">
        <f t="shared" si="2"/>
        <v>13</v>
      </c>
      <c r="B26" s="86" t="s">
        <v>35</v>
      </c>
      <c r="C26" s="87" t="s">
        <v>24</v>
      </c>
      <c r="D26" s="102">
        <v>467</v>
      </c>
      <c r="E26" s="88">
        <v>67.8</v>
      </c>
      <c r="F26" s="88"/>
      <c r="G26" s="98">
        <v>467</v>
      </c>
      <c r="H26" s="98"/>
      <c r="I26" s="79">
        <f t="shared" si="0"/>
        <v>31662.6</v>
      </c>
      <c r="J26" s="79">
        <f t="shared" si="1"/>
        <v>31662.6</v>
      </c>
      <c r="K26" s="27"/>
    </row>
    <row r="27" spans="1:11" ht="14.25">
      <c r="A27" s="85">
        <f t="shared" si="2"/>
        <v>14</v>
      </c>
      <c r="B27" s="86" t="s">
        <v>36</v>
      </c>
      <c r="C27" s="87" t="s">
        <v>24</v>
      </c>
      <c r="D27" s="86">
        <v>11.5</v>
      </c>
      <c r="E27" s="88">
        <v>237.3</v>
      </c>
      <c r="F27" s="88"/>
      <c r="G27" s="98">
        <v>23.29</v>
      </c>
      <c r="H27" s="98"/>
      <c r="I27" s="79">
        <f t="shared" si="0"/>
        <v>5526.72</v>
      </c>
      <c r="J27" s="79">
        <f t="shared" si="1"/>
        <v>5526.72</v>
      </c>
      <c r="K27" s="27"/>
    </row>
    <row r="28" spans="1:11" ht="14.25">
      <c r="A28" s="85">
        <f t="shared" si="2"/>
        <v>15</v>
      </c>
      <c r="B28" s="86" t="s">
        <v>37</v>
      </c>
      <c r="C28" s="87" t="s">
        <v>15</v>
      </c>
      <c r="D28" s="86">
        <v>1</v>
      </c>
      <c r="E28" s="103">
        <v>48800</v>
      </c>
      <c r="F28" s="103"/>
      <c r="G28" s="104">
        <v>1</v>
      </c>
      <c r="H28" s="104"/>
      <c r="I28" s="105">
        <f t="shared" si="0"/>
        <v>48800</v>
      </c>
      <c r="J28" s="105">
        <f t="shared" si="1"/>
        <v>48800</v>
      </c>
      <c r="K28" s="27"/>
    </row>
    <row r="29" spans="1:11" ht="14.25">
      <c r="A29" s="85">
        <f t="shared" si="2"/>
        <v>16</v>
      </c>
      <c r="B29" s="86" t="s">
        <v>38</v>
      </c>
      <c r="C29" s="87" t="s">
        <v>15</v>
      </c>
      <c r="D29" s="102">
        <v>1</v>
      </c>
      <c r="E29" s="103">
        <v>96800</v>
      </c>
      <c r="F29" s="103"/>
      <c r="G29" s="104">
        <v>1</v>
      </c>
      <c r="H29" s="104"/>
      <c r="I29" s="105">
        <f t="shared" si="0"/>
        <v>96800</v>
      </c>
      <c r="J29" s="105">
        <f t="shared" si="1"/>
        <v>96800</v>
      </c>
      <c r="K29" s="27"/>
    </row>
    <row r="30" spans="1:11" ht="14.25">
      <c r="A30" s="85">
        <f t="shared" si="2"/>
        <v>17</v>
      </c>
      <c r="B30" s="86" t="s">
        <v>39</v>
      </c>
      <c r="C30" s="87" t="s">
        <v>15</v>
      </c>
      <c r="D30" s="86">
        <v>1</v>
      </c>
      <c r="E30" s="88">
        <v>975</v>
      </c>
      <c r="F30" s="88"/>
      <c r="G30" s="98">
        <v>1</v>
      </c>
      <c r="H30" s="98"/>
      <c r="I30" s="79">
        <f t="shared" si="0"/>
        <v>975</v>
      </c>
      <c r="J30" s="79">
        <f t="shared" si="1"/>
        <v>975</v>
      </c>
      <c r="K30" s="27"/>
    </row>
    <row r="31" spans="1:11" ht="14.25">
      <c r="A31" s="85">
        <f t="shared" si="2"/>
        <v>18</v>
      </c>
      <c r="B31" s="86" t="s">
        <v>40</v>
      </c>
      <c r="C31" s="87" t="s">
        <v>15</v>
      </c>
      <c r="D31" s="86">
        <v>1</v>
      </c>
      <c r="E31" s="88">
        <v>16100</v>
      </c>
      <c r="F31" s="88"/>
      <c r="G31" s="98">
        <v>1</v>
      </c>
      <c r="H31" s="98"/>
      <c r="I31" s="79">
        <f t="shared" si="0"/>
        <v>16100</v>
      </c>
      <c r="J31" s="79">
        <f t="shared" si="1"/>
        <v>16100</v>
      </c>
      <c r="K31" s="27"/>
    </row>
    <row r="32" spans="1:11" ht="14.25">
      <c r="A32" s="85">
        <f t="shared" si="2"/>
        <v>19</v>
      </c>
      <c r="B32" s="86" t="s">
        <v>41</v>
      </c>
      <c r="C32" s="87" t="s">
        <v>31</v>
      </c>
      <c r="D32" s="86">
        <v>152</v>
      </c>
      <c r="E32" s="88">
        <v>6.9</v>
      </c>
      <c r="F32" s="88"/>
      <c r="G32" s="98">
        <v>153.01</v>
      </c>
      <c r="H32" s="98"/>
      <c r="I32" s="79">
        <f t="shared" si="0"/>
        <v>1055.77</v>
      </c>
      <c r="J32" s="79">
        <f t="shared" si="1"/>
        <v>1055.77</v>
      </c>
      <c r="K32" s="27"/>
    </row>
    <row r="33" spans="1:11" ht="14.25">
      <c r="A33" s="85">
        <f t="shared" si="2"/>
        <v>20</v>
      </c>
      <c r="B33" s="86" t="s">
        <v>42</v>
      </c>
      <c r="C33" s="87" t="s">
        <v>31</v>
      </c>
      <c r="D33" s="102">
        <v>43</v>
      </c>
      <c r="E33" s="88">
        <v>10.6</v>
      </c>
      <c r="F33" s="88"/>
      <c r="G33" s="98">
        <v>38.4</v>
      </c>
      <c r="H33" s="98"/>
      <c r="I33" s="79">
        <f t="shared" si="0"/>
        <v>407.04</v>
      </c>
      <c r="J33" s="79">
        <f t="shared" si="1"/>
        <v>407.04</v>
      </c>
      <c r="K33" s="27"/>
    </row>
    <row r="34" spans="1:11" ht="14.25">
      <c r="A34" s="85">
        <f t="shared" si="2"/>
        <v>21</v>
      </c>
      <c r="B34" s="86" t="s">
        <v>43</v>
      </c>
      <c r="C34" s="87" t="s">
        <v>34</v>
      </c>
      <c r="D34" s="86">
        <v>2</v>
      </c>
      <c r="E34" s="88">
        <v>320</v>
      </c>
      <c r="F34" s="88"/>
      <c r="G34" s="98">
        <v>2</v>
      </c>
      <c r="H34" s="98"/>
      <c r="I34" s="79">
        <f t="shared" si="0"/>
        <v>640</v>
      </c>
      <c r="J34" s="79">
        <f t="shared" si="1"/>
        <v>640</v>
      </c>
      <c r="K34" s="27"/>
    </row>
    <row r="35" spans="1:11" ht="14.25">
      <c r="A35" s="85">
        <f t="shared" si="2"/>
        <v>22</v>
      </c>
      <c r="B35" s="86" t="s">
        <v>44</v>
      </c>
      <c r="C35" s="87" t="s">
        <v>15</v>
      </c>
      <c r="D35" s="102">
        <v>1</v>
      </c>
      <c r="E35" s="88">
        <v>2000</v>
      </c>
      <c r="F35" s="88"/>
      <c r="G35" s="98">
        <v>0</v>
      </c>
      <c r="H35" s="98"/>
      <c r="I35" s="79">
        <f t="shared" si="0"/>
        <v>0</v>
      </c>
      <c r="J35" s="79">
        <f t="shared" si="1"/>
        <v>0</v>
      </c>
      <c r="K35" s="27"/>
    </row>
    <row r="36" spans="1:11" ht="14.25">
      <c r="A36" s="85">
        <f t="shared" si="2"/>
        <v>23</v>
      </c>
      <c r="B36" s="86" t="s">
        <v>45</v>
      </c>
      <c r="C36" s="87" t="s">
        <v>24</v>
      </c>
      <c r="D36" s="102">
        <v>530</v>
      </c>
      <c r="E36" s="88">
        <v>8.4</v>
      </c>
      <c r="F36" s="88"/>
      <c r="G36" s="98">
        <v>0</v>
      </c>
      <c r="H36" s="98"/>
      <c r="I36" s="79">
        <f t="shared" si="0"/>
        <v>0</v>
      </c>
      <c r="J36" s="79">
        <f t="shared" si="1"/>
        <v>0</v>
      </c>
      <c r="K36" s="27"/>
    </row>
    <row r="37" spans="1:11" ht="14.25">
      <c r="A37" s="85">
        <f t="shared" si="2"/>
        <v>24</v>
      </c>
      <c r="B37" s="86" t="s">
        <v>46</v>
      </c>
      <c r="C37" s="87" t="s">
        <v>34</v>
      </c>
      <c r="D37" s="86">
        <v>1</v>
      </c>
      <c r="E37" s="88">
        <v>500</v>
      </c>
      <c r="F37" s="106">
        <v>1</v>
      </c>
      <c r="G37" s="98"/>
      <c r="H37" s="107">
        <f>ROUND(E37*F37,2)</f>
        <v>500</v>
      </c>
      <c r="I37" s="79">
        <f t="shared" si="0"/>
        <v>0</v>
      </c>
      <c r="J37" s="79">
        <f t="shared" si="1"/>
        <v>500</v>
      </c>
      <c r="K37" s="27"/>
    </row>
    <row r="38" spans="1:11" ht="14.25">
      <c r="A38" s="85">
        <f t="shared" si="2"/>
        <v>25</v>
      </c>
      <c r="B38" s="86" t="s">
        <v>47</v>
      </c>
      <c r="C38" s="87" t="s">
        <v>15</v>
      </c>
      <c r="D38" s="102">
        <v>1</v>
      </c>
      <c r="E38" s="95">
        <v>2800</v>
      </c>
      <c r="F38" s="95"/>
      <c r="G38" s="108">
        <v>1</v>
      </c>
      <c r="H38" s="108"/>
      <c r="I38" s="78">
        <f t="shared" si="0"/>
        <v>2800</v>
      </c>
      <c r="J38" s="78">
        <f t="shared" si="1"/>
        <v>2800</v>
      </c>
      <c r="K38" s="27"/>
    </row>
    <row r="39" spans="1:11" ht="14.25">
      <c r="A39" s="85"/>
      <c r="B39" s="86"/>
      <c r="C39" s="87"/>
      <c r="D39" s="102"/>
      <c r="E39" s="109"/>
      <c r="F39" s="109"/>
      <c r="G39" s="110"/>
      <c r="H39" s="110"/>
      <c r="I39" s="29"/>
      <c r="J39" s="29"/>
      <c r="K39" s="27"/>
    </row>
    <row r="40" spans="1:11" ht="14.25">
      <c r="A40" s="85"/>
      <c r="B40" s="86"/>
      <c r="C40" s="87"/>
      <c r="D40" s="102"/>
      <c r="E40" s="109"/>
      <c r="F40" s="109"/>
      <c r="G40" s="110"/>
      <c r="H40" s="110"/>
      <c r="I40" s="29"/>
      <c r="J40" s="29"/>
      <c r="K40" s="27"/>
    </row>
    <row r="41" spans="1:11" ht="14.25">
      <c r="A41" s="85"/>
      <c r="B41" s="86"/>
      <c r="C41" s="87"/>
      <c r="D41" s="102"/>
      <c r="E41" s="109"/>
      <c r="F41" s="109"/>
      <c r="G41" s="110"/>
      <c r="H41" s="110"/>
      <c r="I41" s="29"/>
      <c r="J41" s="111"/>
      <c r="K41" s="27"/>
    </row>
    <row r="42" spans="1:11" ht="14.25">
      <c r="A42" s="85"/>
      <c r="B42" s="112" t="s">
        <v>48</v>
      </c>
      <c r="C42" s="87" t="s">
        <v>15</v>
      </c>
      <c r="D42" s="102">
        <v>1</v>
      </c>
      <c r="E42" s="99">
        <v>-1125</v>
      </c>
      <c r="F42" s="99"/>
      <c r="G42" s="100">
        <v>1</v>
      </c>
      <c r="H42" s="100"/>
      <c r="I42" s="113">
        <v>-1125</v>
      </c>
      <c r="J42" s="101">
        <f>H42+I42</f>
        <v>-1125</v>
      </c>
      <c r="K42" s="27"/>
    </row>
    <row r="43" spans="1:11" ht="14.25">
      <c r="A43" s="85"/>
      <c r="B43" s="112" t="s">
        <v>49</v>
      </c>
      <c r="C43" s="87" t="s">
        <v>34</v>
      </c>
      <c r="D43" s="114" t="s">
        <v>50</v>
      </c>
      <c r="E43" s="95">
        <v>3000</v>
      </c>
      <c r="F43" s="115">
        <v>16</v>
      </c>
      <c r="G43" s="108"/>
      <c r="H43" s="116">
        <f>E43*F43</f>
        <v>48000</v>
      </c>
      <c r="I43" s="117"/>
      <c r="J43" s="78">
        <f>H43+I43</f>
        <v>48000</v>
      </c>
      <c r="K43" s="27"/>
    </row>
    <row r="44" spans="2:11" ht="14.25">
      <c r="B44" s="34"/>
      <c r="C44" s="25"/>
      <c r="D44" s="30"/>
      <c r="E44" s="26"/>
      <c r="F44" s="26"/>
      <c r="G44" s="28"/>
      <c r="H44" s="31"/>
      <c r="I44" s="35"/>
      <c r="J44" s="32"/>
      <c r="K44" s="27"/>
    </row>
    <row r="45" spans="2:11" ht="15">
      <c r="B45" s="24"/>
      <c r="C45" s="25"/>
      <c r="D45" s="30"/>
      <c r="E45" s="2" t="s">
        <v>51</v>
      </c>
      <c r="F45" s="2"/>
      <c r="G45" s="37"/>
      <c r="H45" s="38">
        <f>SUM(H11:H43)</f>
        <v>48500</v>
      </c>
      <c r="I45" s="38">
        <f>SUM(I11:I43)</f>
        <v>343603.25</v>
      </c>
      <c r="J45" s="38">
        <f>SUM(J11:J43)</f>
        <v>392103.25</v>
      </c>
      <c r="K45" s="27"/>
    </row>
    <row r="46" spans="1:12" ht="14.25">
      <c r="A46" s="4"/>
      <c r="B46" s="4"/>
      <c r="C46" s="4"/>
      <c r="D46" s="4"/>
      <c r="E46" s="4"/>
      <c r="F46" s="4"/>
      <c r="I46" s="27"/>
      <c r="K46" s="4"/>
      <c r="L46" s="27"/>
    </row>
    <row r="47" spans="1:12" ht="14.25">
      <c r="A47" s="4"/>
      <c r="B47" s="4"/>
      <c r="C47" s="4"/>
      <c r="D47" s="4"/>
      <c r="E47" s="4" t="s">
        <v>52</v>
      </c>
      <c r="F47" s="4"/>
      <c r="H47" s="36">
        <v>0</v>
      </c>
      <c r="I47" s="36">
        <v>0</v>
      </c>
      <c r="J47" s="36">
        <v>0</v>
      </c>
      <c r="K47" s="4"/>
      <c r="L47" s="27"/>
    </row>
    <row r="48" spans="1:12" ht="15">
      <c r="A48" s="4"/>
      <c r="B48" s="4"/>
      <c r="C48" s="4"/>
      <c r="D48" s="4"/>
      <c r="E48" s="2" t="s">
        <v>53</v>
      </c>
      <c r="F48" s="2"/>
      <c r="G48" s="2"/>
      <c r="H48" s="39">
        <f>H45-H47</f>
        <v>48500</v>
      </c>
      <c r="I48" s="39">
        <f>I45-I47</f>
        <v>343603.25</v>
      </c>
      <c r="J48" s="39">
        <f>J45-J47</f>
        <v>392103.25</v>
      </c>
      <c r="K48" s="4"/>
      <c r="L48" s="27"/>
    </row>
    <row r="49" spans="1:12" ht="14.25">
      <c r="A49" s="4"/>
      <c r="B49" s="4"/>
      <c r="C49" s="4"/>
      <c r="D49" s="4"/>
      <c r="E49" s="4"/>
      <c r="F49" s="4"/>
      <c r="I49" s="32"/>
      <c r="K49" s="4"/>
      <c r="L49" s="27"/>
    </row>
    <row r="50" spans="1:12" ht="14.25">
      <c r="A50" s="4"/>
      <c r="B50" s="4"/>
      <c r="C50" s="4"/>
      <c r="D50" s="4"/>
      <c r="E50" s="40" t="s">
        <v>54</v>
      </c>
      <c r="H50" s="41">
        <v>450</v>
      </c>
      <c r="I50" s="40">
        <v>306767.925</v>
      </c>
      <c r="J50" s="42">
        <v>307217.925</v>
      </c>
      <c r="K50" s="4"/>
      <c r="L50" s="43"/>
    </row>
    <row r="51" spans="1:10" ht="14.25">
      <c r="A51" s="4"/>
      <c r="B51" s="4"/>
      <c r="C51" s="4"/>
      <c r="D51" s="4"/>
      <c r="F51" s="4"/>
      <c r="H51" s="44"/>
      <c r="I51" s="45"/>
      <c r="J51" s="46"/>
    </row>
    <row r="52" spans="1:10" ht="14.25">
      <c r="A52" s="4"/>
      <c r="B52" s="4"/>
      <c r="C52" s="4"/>
      <c r="D52" s="4"/>
      <c r="E52" s="4" t="s">
        <v>55</v>
      </c>
      <c r="F52" s="5"/>
      <c r="H52" s="41">
        <f>H50</f>
        <v>450</v>
      </c>
      <c r="I52" s="32">
        <f>I50</f>
        <v>306767.925</v>
      </c>
      <c r="J52" s="42">
        <f>J50</f>
        <v>307217.925</v>
      </c>
    </row>
    <row r="53" spans="1:9" ht="14.25">
      <c r="A53" s="4" t="s">
        <v>56</v>
      </c>
      <c r="B53" s="4"/>
      <c r="C53" s="4"/>
      <c r="D53" s="4"/>
      <c r="E53" s="4"/>
      <c r="F53" s="4"/>
      <c r="I53" s="32"/>
    </row>
    <row r="54" spans="1:10" ht="15">
      <c r="A54" s="4"/>
      <c r="B54" s="4"/>
      <c r="C54" s="4"/>
      <c r="D54" s="4"/>
      <c r="E54" s="2" t="s">
        <v>57</v>
      </c>
      <c r="F54" s="2"/>
      <c r="G54" s="2"/>
      <c r="H54" s="39">
        <f>H48-H52</f>
        <v>48050</v>
      </c>
      <c r="I54" s="39">
        <f>I48-I52</f>
        <v>36835.32500000001</v>
      </c>
      <c r="J54" s="39">
        <f>J48-J52</f>
        <v>84885.32500000001</v>
      </c>
    </row>
    <row r="55" spans="1:9" ht="14.25">
      <c r="A55" s="47" t="s">
        <v>58</v>
      </c>
      <c r="B55" s="4"/>
      <c r="C55" s="47" t="s">
        <v>59</v>
      </c>
      <c r="D55" s="4"/>
      <c r="E55" s="4"/>
      <c r="F55" s="4"/>
      <c r="I55" s="27"/>
    </row>
    <row r="56" spans="1:4" ht="14.25">
      <c r="A56" s="4" t="s">
        <v>60</v>
      </c>
      <c r="B56" s="4"/>
      <c r="C56" s="4" t="s">
        <v>61</v>
      </c>
      <c r="D56" s="4"/>
    </row>
    <row r="57" spans="1:9" ht="14.25">
      <c r="A57" s="4"/>
      <c r="B57" s="4"/>
      <c r="C57" s="4"/>
      <c r="D57" s="4"/>
      <c r="E57" s="40" t="s">
        <v>62</v>
      </c>
      <c r="I57" s="48">
        <f>I54*0.659</f>
        <v>24274.479175000008</v>
      </c>
    </row>
    <row r="58" spans="1:9" ht="14.25">
      <c r="A58" s="47" t="s">
        <v>58</v>
      </c>
      <c r="B58" s="4"/>
      <c r="C58" s="47" t="s">
        <v>63</v>
      </c>
      <c r="D58" s="4"/>
      <c r="E58" s="49"/>
      <c r="F58" s="4"/>
      <c r="I58" s="27"/>
    </row>
    <row r="59" spans="1:9" ht="14.25">
      <c r="A59" s="4" t="s">
        <v>64</v>
      </c>
      <c r="B59" s="4"/>
      <c r="C59" s="4" t="s">
        <v>61</v>
      </c>
      <c r="D59" s="4"/>
      <c r="E59" s="4" t="s">
        <v>65</v>
      </c>
      <c r="F59" s="4"/>
      <c r="I59" s="27"/>
    </row>
    <row r="60" spans="1:4" ht="14.25">
      <c r="A60" s="4"/>
      <c r="B60" s="4"/>
      <c r="C60" s="4"/>
      <c r="D60" s="4"/>
    </row>
    <row r="61" spans="1:4" ht="14.25">
      <c r="A61" s="47" t="s">
        <v>58</v>
      </c>
      <c r="B61" s="4"/>
      <c r="C61" s="47" t="s">
        <v>59</v>
      </c>
      <c r="D61" s="4"/>
    </row>
    <row r="62" spans="1:9" ht="14.25">
      <c r="A62" s="4" t="s">
        <v>66</v>
      </c>
      <c r="B62" s="4"/>
      <c r="C62" s="4" t="s">
        <v>61</v>
      </c>
      <c r="D62" s="4"/>
      <c r="E62" s="4"/>
      <c r="F62" s="4"/>
      <c r="I62" s="4"/>
    </row>
    <row r="63" spans="1:4" ht="14.25">
      <c r="A63" s="4"/>
      <c r="B63" s="4"/>
      <c r="C63" s="4"/>
      <c r="D63" s="4"/>
    </row>
    <row r="64" spans="1:6" ht="14.25">
      <c r="A64" s="4"/>
      <c r="B64" s="4"/>
      <c r="C64" s="4"/>
      <c r="E64" s="4"/>
      <c r="F64" s="4"/>
    </row>
    <row r="65" spans="1:6" ht="14.25">
      <c r="A65" s="4"/>
      <c r="B65" s="4"/>
      <c r="C65" s="4" t="s">
        <v>67</v>
      </c>
      <c r="D65" s="51" t="s">
        <v>68</v>
      </c>
      <c r="E65" s="4"/>
      <c r="F65" s="4"/>
    </row>
    <row r="66" spans="1:6" ht="15" thickBot="1">
      <c r="A66" s="4"/>
      <c r="B66" s="4"/>
      <c r="C66" s="4"/>
      <c r="D66" s="51"/>
      <c r="E66" s="4"/>
      <c r="F66" s="4"/>
    </row>
    <row r="67" spans="1:10" ht="15.75" thickBot="1">
      <c r="A67" s="4"/>
      <c r="B67" s="57" t="s">
        <v>69</v>
      </c>
      <c r="C67" s="53"/>
      <c r="D67" s="54"/>
      <c r="E67" s="53"/>
      <c r="F67" s="53"/>
      <c r="G67" s="53"/>
      <c r="H67" s="53"/>
      <c r="I67" s="55"/>
      <c r="J67" s="56"/>
    </row>
    <row r="68" spans="1:10" ht="14.25">
      <c r="A68" s="4"/>
      <c r="B68" s="62"/>
      <c r="C68" s="44"/>
      <c r="D68" s="61"/>
      <c r="E68" s="44"/>
      <c r="F68" s="44"/>
      <c r="G68" s="44"/>
      <c r="H68" s="44"/>
      <c r="I68" s="45"/>
      <c r="J68" s="63"/>
    </row>
    <row r="69" spans="1:10" ht="14.25">
      <c r="A69" s="4"/>
      <c r="B69" s="64" t="s">
        <v>70</v>
      </c>
      <c r="C69" s="58"/>
      <c r="D69" s="59"/>
      <c r="E69" s="58"/>
      <c r="F69" s="58"/>
      <c r="G69" s="60"/>
      <c r="H69" s="78">
        <f>H43</f>
        <v>48000</v>
      </c>
      <c r="I69" s="69">
        <f>I15+I38</f>
        <v>66500</v>
      </c>
      <c r="J69" s="80">
        <f>J15+J38+J43</f>
        <v>114500</v>
      </c>
    </row>
    <row r="70" spans="1:10" ht="14.25">
      <c r="A70" s="4"/>
      <c r="B70" s="64" t="s">
        <v>71</v>
      </c>
      <c r="C70" s="58"/>
      <c r="D70" s="59"/>
      <c r="E70" s="58"/>
      <c r="F70" s="58"/>
      <c r="G70" s="60"/>
      <c r="H70" s="79">
        <f>H37</f>
        <v>500</v>
      </c>
      <c r="I70" s="70">
        <f>I11+I16+SUM(I23:I27)+SUM(I30:I34)</f>
        <v>74722.73</v>
      </c>
      <c r="J70" s="81">
        <f>J11+J16+SUM(J23:J27)+SUM(J30:J34)+J37</f>
        <v>75222.73</v>
      </c>
    </row>
    <row r="71" spans="1:10" ht="14.25">
      <c r="A71" s="4"/>
      <c r="B71" s="64" t="s">
        <v>72</v>
      </c>
      <c r="C71" s="58"/>
      <c r="D71" s="59"/>
      <c r="E71" s="58"/>
      <c r="F71" s="58"/>
      <c r="G71" s="60"/>
      <c r="H71" s="71"/>
      <c r="I71" s="72">
        <f>SUM(I17:I22)+I42</f>
        <v>56780.51999999999</v>
      </c>
      <c r="J71" s="82">
        <f>SUM(J17:J22)+J42</f>
        <v>56780.51999999999</v>
      </c>
    </row>
    <row r="72" spans="1:10" ht="14.25">
      <c r="A72" s="4"/>
      <c r="B72" s="64" t="s">
        <v>73</v>
      </c>
      <c r="C72" s="58"/>
      <c r="D72" s="59"/>
      <c r="E72" s="58"/>
      <c r="F72" s="58"/>
      <c r="G72" s="60"/>
      <c r="H72" s="73"/>
      <c r="I72" s="74"/>
      <c r="J72" s="75"/>
    </row>
    <row r="73" spans="1:10" ht="15" thickBot="1">
      <c r="A73" s="4"/>
      <c r="B73" s="65" t="s">
        <v>74</v>
      </c>
      <c r="C73" s="66"/>
      <c r="D73" s="67"/>
      <c r="E73" s="66"/>
      <c r="F73" s="66"/>
      <c r="G73" s="68"/>
      <c r="H73" s="76"/>
      <c r="I73" s="77">
        <f>SUM(I28:I29)</f>
        <v>145600</v>
      </c>
      <c r="J73" s="83">
        <f>SUM(J28:J29)</f>
        <v>145600</v>
      </c>
    </row>
    <row r="74" spans="5:6" ht="14.25">
      <c r="E74" s="4"/>
      <c r="F74" s="4"/>
    </row>
    <row r="75" spans="5:6" ht="14.25">
      <c r="E75" s="4"/>
      <c r="F75" s="4"/>
    </row>
  </sheetData>
  <mergeCells count="3">
    <mergeCell ref="B8:B10"/>
    <mergeCell ref="C8:C10"/>
    <mergeCell ref="D8:D10"/>
  </mergeCells>
  <printOptions/>
  <pageMargins left="0.27" right="0.25" top="0.25" bottom="0.375" header="0.25" footer="0.25"/>
  <pageSetup horizontalDpi="600" verticalDpi="600" orientation="portrait" scale="7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Overland Park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Breakdown of Construction Cost by Work Type</dc:title>
  <dc:subject/>
  <dc:creator>Wayne Gudenkauf</dc:creator>
  <cp:keywords/>
  <dc:description/>
  <cp:lastModifiedBy>Joe Archer </cp:lastModifiedBy>
  <cp:lastPrinted>2005-03-03T17:28:34Z</cp:lastPrinted>
  <dcterms:created xsi:type="dcterms:W3CDTF">2005-03-03T16:03:54Z</dcterms:created>
  <dcterms:modified xsi:type="dcterms:W3CDTF">2005-05-18T21:55:55Z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709301868</vt:i4>
  </property>
  <property fmtid="{D5CDD505-2E9C-101B-9397-08002B2CF9AE}" pid="3" name="_EmailSubject">
    <vt:lpwstr>final costs on projects</vt:lpwstr>
  </property>
  <property fmtid="{D5CDD505-2E9C-101B-9397-08002B2CF9AE}" pid="4" name="_AuthorEmail">
    <vt:lpwstr>Wayne.Gudenkauf@opkansas.org</vt:lpwstr>
  </property>
  <property fmtid="{D5CDD505-2E9C-101B-9397-08002B2CF9AE}" pid="5" name="_AuthorEmailDisplayName">
    <vt:lpwstr>Gudenkauf, Wayne</vt:lpwstr>
  </property>
  <property fmtid="{D5CDD505-2E9C-101B-9397-08002B2CF9AE}" pid="6" name="_ReviewingToolsShownOnce">
    <vt:lpwstr/>
  </property>
</Properties>
</file>