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175" windowHeight="8925"/>
  </bookViews>
  <sheets>
    <sheet name="75-25 w CARS proposed divide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4" l="1"/>
  <c r="F7" i="4"/>
  <c r="D14" i="4"/>
  <c r="D12" i="4"/>
  <c r="F12" i="4"/>
  <c r="E5" i="4"/>
  <c r="D5" i="4"/>
  <c r="D32" i="4"/>
  <c r="C34" i="4"/>
  <c r="F5" i="4"/>
  <c r="F32" i="4"/>
  <c r="F3" i="4"/>
  <c r="C7" i="4"/>
  <c r="C32" i="4"/>
  <c r="F9" i="4"/>
  <c r="F10" i="4"/>
  <c r="E12" i="4"/>
  <c r="E14" i="4"/>
  <c r="F14" i="4"/>
  <c r="F28" i="4"/>
  <c r="C47" i="4"/>
  <c r="E32" i="4"/>
  <c r="C50" i="4"/>
  <c r="C35" i="4"/>
  <c r="C51" i="4"/>
  <c r="C49" i="4"/>
  <c r="C52" i="4"/>
  <c r="C54" i="4"/>
  <c r="C38" i="4"/>
  <c r="C40" i="4"/>
  <c r="C56" i="4"/>
</calcChain>
</file>

<file path=xl/sharedStrings.xml><?xml version="1.0" encoding="utf-8"?>
<sst xmlns="http://schemas.openxmlformats.org/spreadsheetml/2006/main" count="58" uniqueCount="54">
  <si>
    <t>Engineering</t>
  </si>
  <si>
    <t>Legal Publications, Blueprinting, Miscellaneous</t>
  </si>
  <si>
    <t>R/W &amp; Easement Acquisition</t>
  </si>
  <si>
    <t>Utility Relocations</t>
  </si>
  <si>
    <t>Project Totals</t>
  </si>
  <si>
    <t>Total Project Cost</t>
  </si>
  <si>
    <t>Budget:</t>
  </si>
  <si>
    <t>Project Administration</t>
  </si>
  <si>
    <t>Ownership Certificates/Title Report</t>
  </si>
  <si>
    <t>CARS Eligible</t>
  </si>
  <si>
    <t>Total Budget</t>
  </si>
  <si>
    <t>City Cost Share</t>
  </si>
  <si>
    <t>City Inspection (if Federal/CARS/SMAC/Other Cities Eligible)</t>
  </si>
  <si>
    <t>City Cost Share with City Inspection and Project Administration Removed</t>
  </si>
  <si>
    <t>City Funding</t>
  </si>
  <si>
    <t>Other Funding</t>
  </si>
  <si>
    <t>Estimated Change Orders</t>
  </si>
  <si>
    <t>Atmos Energy</t>
  </si>
  <si>
    <t>KCPL</t>
  </si>
  <si>
    <t>OCITY</t>
  </si>
  <si>
    <t>Material Testing</t>
  </si>
  <si>
    <t>Estimated Mortgage Release Fees (Overland Park)</t>
  </si>
  <si>
    <t>Estimated Construction Cost</t>
  </si>
  <si>
    <t>CARS Share (50% of CARS Eligible Items)**</t>
  </si>
  <si>
    <t>Court Appointed Appraiser Fees (Overland Park)</t>
  </si>
  <si>
    <t>TFED Eligible</t>
  </si>
  <si>
    <t>Lenexa Eligible</t>
  </si>
  <si>
    <t>Total</t>
  </si>
  <si>
    <t>Final Design</t>
  </si>
  <si>
    <t xml:space="preserve">Consultant EDC </t>
  </si>
  <si>
    <t>TFED Share*</t>
  </si>
  <si>
    <t>PAYG 2008</t>
  </si>
  <si>
    <t>PAYG 2009</t>
  </si>
  <si>
    <t>1/8STX 2011</t>
  </si>
  <si>
    <t>CTY 2011</t>
  </si>
  <si>
    <t>Construction - TH-0948 (TFED Share)</t>
  </si>
  <si>
    <t>TFED 2011</t>
  </si>
  <si>
    <t>Property Acquisition</t>
  </si>
  <si>
    <t>Lenexa Share***</t>
  </si>
  <si>
    <t>Pass through cost</t>
  </si>
  <si>
    <t>Design - TH-0948 (2012-2016 CIP Dated Aug 2011)</t>
  </si>
  <si>
    <t>*</t>
  </si>
  <si>
    <t>a</t>
  </si>
  <si>
    <t>b</t>
  </si>
  <si>
    <t>**</t>
  </si>
  <si>
    <t>***</t>
  </si>
  <si>
    <t>TFED funding cap is $5,300,000</t>
  </si>
  <si>
    <t>CARS funding cap is $1,139,000</t>
  </si>
  <si>
    <t>Lenexa cost share is 25%, Lenexa CARS funding is 37.2%</t>
  </si>
  <si>
    <t>Construction - TH-0948 (2011 CARS Share)</t>
  </si>
  <si>
    <t>Construction - TH-0948 (2012-2016 CIP Dated Aug 2011)</t>
  </si>
  <si>
    <t>Construction - TH-0948 (Lenexa Share)</t>
  </si>
  <si>
    <t>Under Budget
(City Funding minus City Cost Share with City Insp &amp; Admin Removed)</t>
  </si>
  <si>
    <t>Removed $152,130 for City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</si>
</sst>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72" formatCode="&quot;$&quot;#,##0;[Red]&quot;$&quot;#,##0"/>
  </numFmts>
  <fonts count="10" x14ac:knownFonts="1"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50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b/>
      <u/>
      <sz val="9"/>
      <name val="Times New Roman"/>
      <family val="1"/>
    </font>
    <font>
      <b/>
      <sz val="8"/>
      <name val="Times New Roman"/>
      <family val="1"/>
    </font>
    <font>
      <i/>
      <sz val="9"/>
      <color indexed="50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 applyBorder="1"/>
    <xf numFmtId="0" fontId="2" fillId="0" borderId="0" xfId="0" quotePrefix="1" applyFont="1"/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1" xfId="0" applyNumberFormat="1" applyFont="1" applyBorder="1"/>
    <xf numFmtId="3" fontId="2" fillId="0" borderId="1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0" fontId="5" fillId="0" borderId="0" xfId="0" applyFont="1"/>
    <xf numFmtId="0" fontId="1" fillId="0" borderId="0" xfId="0" applyFont="1"/>
    <xf numFmtId="164" fontId="1" fillId="0" borderId="0" xfId="0" applyNumberFormat="1" applyFont="1" applyBorder="1"/>
    <xf numFmtId="0" fontId="2" fillId="0" borderId="0" xfId="0" applyFont="1" applyFill="1"/>
    <xf numFmtId="0" fontId="6" fillId="0" borderId="0" xfId="0" applyFont="1"/>
    <xf numFmtId="3" fontId="7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4" fontId="1" fillId="0" borderId="4" xfId="0" applyNumberFormat="1" applyFont="1" applyBorder="1"/>
    <xf numFmtId="0" fontId="8" fillId="0" borderId="0" xfId="0" applyFont="1"/>
    <xf numFmtId="164" fontId="8" fillId="0" borderId="0" xfId="0" applyNumberFormat="1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Border="1"/>
    <xf numFmtId="172" fontId="2" fillId="0" borderId="1" xfId="0" applyNumberFormat="1" applyFont="1" applyBorder="1"/>
    <xf numFmtId="3" fontId="2" fillId="0" borderId="0" xfId="0" quotePrefix="1" applyNumberFormat="1" applyFont="1" applyBorder="1"/>
    <xf numFmtId="0" fontId="9" fillId="0" borderId="0" xfId="0" applyFont="1" applyBorder="1"/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zoomScaleNormal="115" workbookViewId="0">
      <selection activeCell="G8" sqref="G8"/>
    </sheetView>
  </sheetViews>
  <sheetFormatPr defaultRowHeight="12" x14ac:dyDescent="0.2"/>
  <cols>
    <col min="1" max="1" width="3.6640625" style="2" customWidth="1"/>
    <col min="2" max="2" width="65.83203125" style="2" customWidth="1"/>
    <col min="3" max="3" width="11.1640625" style="3" customWidth="1"/>
    <col min="4" max="4" width="12" style="3" customWidth="1"/>
    <col min="5" max="5" width="11.1640625" style="3" customWidth="1"/>
    <col min="6" max="6" width="11.1640625" style="2" customWidth="1"/>
    <col min="7" max="7" width="10.1640625" style="2" bestFit="1" customWidth="1"/>
    <col min="8" max="8" width="11.6640625" style="2" customWidth="1"/>
    <col min="9" max="16384" width="9.33203125" style="2"/>
  </cols>
  <sheetData>
    <row r="1" spans="1:7" ht="22.5" thickBot="1" x14ac:dyDescent="0.25">
      <c r="A1" s="24"/>
      <c r="B1" s="24"/>
      <c r="C1" s="24" t="s">
        <v>4</v>
      </c>
      <c r="D1" s="24" t="s">
        <v>25</v>
      </c>
      <c r="E1" s="24" t="s">
        <v>9</v>
      </c>
      <c r="F1" s="24" t="s">
        <v>26</v>
      </c>
      <c r="G1" s="1"/>
    </row>
    <row r="2" spans="1:7" ht="12.75" thickTop="1" x14ac:dyDescent="0.2">
      <c r="D2" s="4"/>
      <c r="E2" s="4"/>
      <c r="F2" s="1"/>
      <c r="G2" s="1"/>
    </row>
    <row r="3" spans="1:7" ht="11.25" customHeight="1" x14ac:dyDescent="0.2">
      <c r="A3" s="2">
        <v>1</v>
      </c>
      <c r="B3" s="2" t="s">
        <v>22</v>
      </c>
      <c r="C3" s="5">
        <v>4997471.46</v>
      </c>
      <c r="D3" s="5">
        <v>4699115</v>
      </c>
      <c r="E3" s="5">
        <v>4970161</v>
      </c>
      <c r="F3" s="5">
        <f>C3</f>
        <v>4997471.46</v>
      </c>
      <c r="G3" s="6"/>
    </row>
    <row r="4" spans="1:7" ht="8.25" customHeight="1" x14ac:dyDescent="0.2">
      <c r="C4" s="5"/>
      <c r="D4" s="4"/>
      <c r="E4" s="4"/>
      <c r="F4" s="1"/>
      <c r="G4" s="4"/>
    </row>
    <row r="5" spans="1:7" x14ac:dyDescent="0.2">
      <c r="A5" s="2">
        <v>2</v>
      </c>
      <c r="B5" s="2" t="s">
        <v>16</v>
      </c>
      <c r="C5" s="5">
        <v>250000</v>
      </c>
      <c r="D5" s="5">
        <f>E5</f>
        <v>250000</v>
      </c>
      <c r="E5" s="5">
        <f>C5</f>
        <v>250000</v>
      </c>
      <c r="F5" s="5">
        <f>D5</f>
        <v>250000</v>
      </c>
      <c r="G5" s="4"/>
    </row>
    <row r="6" spans="1:7" ht="8.25" customHeight="1" x14ac:dyDescent="0.2">
      <c r="C6" s="5"/>
      <c r="D6" s="4"/>
      <c r="E6" s="4"/>
      <c r="F6" s="1"/>
      <c r="G6" s="1"/>
    </row>
    <row r="7" spans="1:7" x14ac:dyDescent="0.2">
      <c r="A7" s="2">
        <v>3</v>
      </c>
      <c r="B7" s="2" t="s">
        <v>0</v>
      </c>
      <c r="C7" s="5">
        <f>SUM(C8:C10)</f>
        <v>815350</v>
      </c>
      <c r="D7" s="4"/>
      <c r="E7" s="4"/>
      <c r="F7" s="5">
        <f>SUM(F9:F10)</f>
        <v>726200</v>
      </c>
      <c r="G7" s="1"/>
    </row>
    <row r="8" spans="1:7" ht="13.5" x14ac:dyDescent="0.2">
      <c r="B8" s="9" t="s">
        <v>37</v>
      </c>
      <c r="C8" s="10">
        <v>89150</v>
      </c>
      <c r="D8" s="4"/>
      <c r="E8" s="4"/>
      <c r="F8" s="10">
        <v>15350</v>
      </c>
      <c r="G8" s="33" t="s">
        <v>42</v>
      </c>
    </row>
    <row r="9" spans="1:7" x14ac:dyDescent="0.2">
      <c r="B9" s="9" t="s">
        <v>28</v>
      </c>
      <c r="C9" s="10">
        <v>676200</v>
      </c>
      <c r="D9" s="4"/>
      <c r="E9" s="11"/>
      <c r="F9" s="10">
        <f>C9</f>
        <v>676200</v>
      </c>
      <c r="G9" s="1"/>
    </row>
    <row r="10" spans="1:7" x14ac:dyDescent="0.2">
      <c r="B10" s="9" t="s">
        <v>29</v>
      </c>
      <c r="C10" s="10">
        <v>50000</v>
      </c>
      <c r="D10" s="4"/>
      <c r="E10" s="10"/>
      <c r="F10" s="10">
        <f>C10</f>
        <v>50000</v>
      </c>
      <c r="G10" s="1"/>
    </row>
    <row r="11" spans="1:7" ht="8.25" customHeight="1" x14ac:dyDescent="0.2">
      <c r="B11" s="27"/>
      <c r="C11" s="28"/>
      <c r="D11" s="4"/>
      <c r="E11" s="10"/>
      <c r="F11" s="1"/>
      <c r="G11" s="1"/>
    </row>
    <row r="12" spans="1:7" x14ac:dyDescent="0.2">
      <c r="A12" s="2">
        <v>4</v>
      </c>
      <c r="B12" s="2" t="s">
        <v>12</v>
      </c>
      <c r="C12" s="5">
        <v>219330</v>
      </c>
      <c r="D12" s="4">
        <f>C12</f>
        <v>219330</v>
      </c>
      <c r="E12" s="5">
        <f>C12</f>
        <v>219330</v>
      </c>
      <c r="F12" s="5">
        <f>C12</f>
        <v>219330</v>
      </c>
      <c r="G12" s="1"/>
    </row>
    <row r="13" spans="1:7" ht="8.25" customHeight="1" x14ac:dyDescent="0.2">
      <c r="B13" s="12"/>
      <c r="C13" s="5"/>
      <c r="D13" s="4"/>
      <c r="E13" s="4"/>
      <c r="F13" s="1"/>
      <c r="G13" s="1"/>
    </row>
    <row r="14" spans="1:7" x14ac:dyDescent="0.2">
      <c r="A14" s="2">
        <v>5</v>
      </c>
      <c r="B14" s="2" t="s">
        <v>20</v>
      </c>
      <c r="C14" s="5">
        <v>89375</v>
      </c>
      <c r="D14" s="4">
        <f>C14</f>
        <v>89375</v>
      </c>
      <c r="E14" s="5">
        <f>C14</f>
        <v>89375</v>
      </c>
      <c r="F14" s="5">
        <f>C14</f>
        <v>89375</v>
      </c>
      <c r="G14" s="4"/>
    </row>
    <row r="15" spans="1:7" ht="8.25" customHeight="1" x14ac:dyDescent="0.2">
      <c r="C15" s="5"/>
      <c r="D15" s="4"/>
      <c r="E15" s="4"/>
      <c r="F15" s="1"/>
      <c r="G15" s="4"/>
    </row>
    <row r="16" spans="1:7" x14ac:dyDescent="0.2">
      <c r="A16" s="2">
        <v>6</v>
      </c>
      <c r="B16" s="2" t="s">
        <v>7</v>
      </c>
      <c r="C16" s="5">
        <v>100000</v>
      </c>
      <c r="D16" s="4"/>
      <c r="E16" s="4"/>
      <c r="F16" s="5">
        <v>100000</v>
      </c>
      <c r="G16" s="4"/>
    </row>
    <row r="17" spans="1:7" ht="8.25" customHeight="1" x14ac:dyDescent="0.2">
      <c r="C17" s="5"/>
      <c r="D17" s="4"/>
      <c r="E17" s="4"/>
      <c r="F17" s="1"/>
      <c r="G17" s="1"/>
    </row>
    <row r="18" spans="1:7" x14ac:dyDescent="0.2">
      <c r="A18" s="13">
        <v>7</v>
      </c>
      <c r="B18" s="13" t="s">
        <v>1</v>
      </c>
      <c r="C18" s="29">
        <v>25000</v>
      </c>
      <c r="D18" s="14"/>
      <c r="E18" s="14"/>
      <c r="F18" s="5">
        <v>25000</v>
      </c>
      <c r="G18" s="1"/>
    </row>
    <row r="19" spans="1:7" ht="8.25" customHeight="1" x14ac:dyDescent="0.2">
      <c r="C19" s="5"/>
      <c r="D19" s="4"/>
      <c r="E19" s="4"/>
      <c r="F19" s="1"/>
      <c r="G19" s="1"/>
    </row>
    <row r="20" spans="1:7" x14ac:dyDescent="0.2">
      <c r="A20" s="2">
        <v>8</v>
      </c>
      <c r="B20" s="2" t="s">
        <v>8</v>
      </c>
      <c r="C20" s="5">
        <v>11750</v>
      </c>
      <c r="D20" s="4"/>
      <c r="E20" s="4"/>
      <c r="F20" s="5">
        <v>11750</v>
      </c>
      <c r="G20" s="1"/>
    </row>
    <row r="21" spans="1:7" ht="8.25" customHeight="1" x14ac:dyDescent="0.2">
      <c r="C21" s="5"/>
      <c r="D21" s="4"/>
      <c r="E21" s="4"/>
      <c r="F21" s="1"/>
      <c r="G21" s="1"/>
    </row>
    <row r="22" spans="1:7" x14ac:dyDescent="0.2">
      <c r="A22" s="2">
        <v>9</v>
      </c>
      <c r="B22" s="2" t="s">
        <v>2</v>
      </c>
      <c r="C22" s="5">
        <v>138250</v>
      </c>
      <c r="D22" s="4"/>
      <c r="E22" s="4"/>
      <c r="F22" s="1"/>
      <c r="G22" s="1"/>
    </row>
    <row r="23" spans="1:7" hidden="1" x14ac:dyDescent="0.2">
      <c r="B23" s="2" t="s">
        <v>27</v>
      </c>
      <c r="C23" s="5">
        <v>350000</v>
      </c>
      <c r="D23" s="4"/>
      <c r="E23" s="4"/>
      <c r="F23" s="1"/>
      <c r="G23" s="1"/>
    </row>
    <row r="24" spans="1:7" hidden="1" x14ac:dyDescent="0.2">
      <c r="B24" s="2" t="s">
        <v>21</v>
      </c>
      <c r="C24" s="5"/>
      <c r="D24" s="4"/>
      <c r="E24" s="4"/>
      <c r="F24" s="1"/>
      <c r="G24" s="1"/>
    </row>
    <row r="25" spans="1:7" hidden="1" x14ac:dyDescent="0.2">
      <c r="B25" s="2" t="s">
        <v>24</v>
      </c>
      <c r="C25" s="5"/>
      <c r="D25" s="4"/>
      <c r="E25" s="4"/>
      <c r="F25" s="1"/>
      <c r="G25" s="1"/>
    </row>
    <row r="26" spans="1:7" ht="8.25" customHeight="1" x14ac:dyDescent="0.2">
      <c r="B26" s="12"/>
      <c r="C26" s="5"/>
      <c r="D26" s="4"/>
      <c r="E26" s="4"/>
      <c r="F26" s="1"/>
      <c r="G26" s="1"/>
    </row>
    <row r="27" spans="1:7" x14ac:dyDescent="0.2">
      <c r="A27" s="2">
        <v>10</v>
      </c>
      <c r="B27" s="2" t="s">
        <v>3</v>
      </c>
      <c r="C27" s="15">
        <v>250000</v>
      </c>
      <c r="D27" s="16"/>
      <c r="E27" s="16"/>
      <c r="F27" s="15">
        <v>250000</v>
      </c>
      <c r="G27" s="1"/>
    </row>
    <row r="28" spans="1:7" s="7" customFormat="1" hidden="1" x14ac:dyDescent="0.2">
      <c r="B28" s="2" t="s">
        <v>27</v>
      </c>
      <c r="C28" s="30">
        <v>400500</v>
      </c>
      <c r="D28" s="17"/>
      <c r="E28" s="17"/>
      <c r="F28" s="30">
        <f>C28</f>
        <v>400500</v>
      </c>
      <c r="G28" s="8"/>
    </row>
    <row r="29" spans="1:7" s="7" customFormat="1" hidden="1" x14ac:dyDescent="0.2">
      <c r="B29" s="2" t="s">
        <v>17</v>
      </c>
      <c r="C29" s="6"/>
      <c r="D29" s="17"/>
      <c r="E29" s="17"/>
      <c r="F29" s="6"/>
      <c r="G29" s="8"/>
    </row>
    <row r="30" spans="1:7" s="7" customFormat="1" hidden="1" x14ac:dyDescent="0.2">
      <c r="B30" s="2" t="s">
        <v>18</v>
      </c>
      <c r="C30" s="31"/>
      <c r="D30" s="18"/>
      <c r="E30" s="18"/>
      <c r="F30" s="31"/>
      <c r="G30" s="8"/>
    </row>
    <row r="31" spans="1:7" ht="8.25" customHeight="1" x14ac:dyDescent="0.2">
      <c r="C31" s="5"/>
      <c r="D31" s="4"/>
      <c r="E31" s="4"/>
      <c r="F31" s="1"/>
      <c r="G31" s="1"/>
    </row>
    <row r="32" spans="1:7" x14ac:dyDescent="0.2">
      <c r="B32" s="19" t="s">
        <v>5</v>
      </c>
      <c r="C32" s="15">
        <f>SUM(C3+C5+C7+C12+C14+C16+C18+C20+C22+C27)</f>
        <v>6896526.46</v>
      </c>
      <c r="D32" s="15">
        <f>D3+D5+D12+D14</f>
        <v>5257820</v>
      </c>
      <c r="E32" s="15">
        <f>SUM(E3+E5+E12+E14)</f>
        <v>5528866</v>
      </c>
      <c r="F32" s="15">
        <f>SUM(F3+F5+F7+F12+F14+F16+F18+F20+F27)</f>
        <v>6669126.46</v>
      </c>
      <c r="G32" s="6"/>
    </row>
    <row r="33" spans="2:8" ht="8.25" customHeight="1" x14ac:dyDescent="0.2">
      <c r="C33" s="5"/>
      <c r="D33" s="6"/>
      <c r="E33" s="6"/>
      <c r="F33" s="1"/>
      <c r="G33" s="6"/>
      <c r="H33" s="6"/>
    </row>
    <row r="34" spans="2:8" x14ac:dyDescent="0.2">
      <c r="B34" s="2" t="s">
        <v>30</v>
      </c>
      <c r="C34" s="5">
        <f>0.8*D32</f>
        <v>4206256</v>
      </c>
      <c r="D34" s="6"/>
      <c r="E34" s="6"/>
      <c r="F34" s="1"/>
      <c r="G34" s="6"/>
      <c r="H34" s="6"/>
    </row>
    <row r="35" spans="2:8" x14ac:dyDescent="0.2">
      <c r="B35" s="2" t="s">
        <v>23</v>
      </c>
      <c r="C35" s="6">
        <f>0.5*(E32-C34)</f>
        <v>661305</v>
      </c>
      <c r="D35" s="6"/>
      <c r="E35" s="6"/>
      <c r="F35" s="1"/>
      <c r="G35" s="6"/>
      <c r="H35" s="6"/>
    </row>
    <row r="36" spans="2:8" x14ac:dyDescent="0.2">
      <c r="B36" s="2" t="s">
        <v>38</v>
      </c>
      <c r="C36" s="15">
        <f>(F32*25%)-(C34*25%)-(C35*0.372)+F8</f>
        <v>385062.15500000003</v>
      </c>
      <c r="D36" s="4"/>
      <c r="E36" s="32"/>
      <c r="F36" s="1"/>
      <c r="G36" s="6"/>
      <c r="H36" s="6"/>
    </row>
    <row r="37" spans="2:8" ht="8.25" customHeight="1" x14ac:dyDescent="0.2">
      <c r="C37" s="6"/>
      <c r="D37" s="4"/>
      <c r="E37" s="4"/>
      <c r="F37" s="1"/>
      <c r="G37" s="6"/>
      <c r="H37" s="6"/>
    </row>
    <row r="38" spans="2:8" x14ac:dyDescent="0.2">
      <c r="B38" s="2" t="s">
        <v>11</v>
      </c>
      <c r="C38" s="6">
        <f>C32-C34-C35-C36</f>
        <v>1643903.3049999999</v>
      </c>
      <c r="D38" s="4"/>
      <c r="E38" s="4"/>
      <c r="F38" s="1"/>
      <c r="G38" s="6"/>
      <c r="H38" s="6"/>
    </row>
    <row r="39" spans="2:8" ht="8.25" customHeight="1" x14ac:dyDescent="0.2">
      <c r="C39" s="6"/>
      <c r="D39" s="4"/>
      <c r="E39" s="4"/>
      <c r="F39" s="1"/>
      <c r="G39" s="6"/>
      <c r="H39" s="6"/>
    </row>
    <row r="40" spans="2:8" ht="13.5" x14ac:dyDescent="0.2">
      <c r="B40" s="20" t="s">
        <v>13</v>
      </c>
      <c r="C40" s="21">
        <f>C38-C12-C16+67200</f>
        <v>1391773.3049999999</v>
      </c>
      <c r="D40" s="33" t="s">
        <v>43</v>
      </c>
      <c r="E40" s="4"/>
      <c r="F40" s="1"/>
      <c r="H40" s="6"/>
    </row>
    <row r="41" spans="2:8" ht="8.25" customHeight="1" x14ac:dyDescent="0.2">
      <c r="B41" s="22"/>
      <c r="D41" s="4"/>
      <c r="E41" s="4"/>
      <c r="F41" s="1"/>
      <c r="G41" s="1"/>
      <c r="H41" s="1"/>
    </row>
    <row r="42" spans="2:8" x14ac:dyDescent="0.2">
      <c r="B42" s="2" t="s">
        <v>6</v>
      </c>
    </row>
    <row r="43" spans="2:8" x14ac:dyDescent="0.2">
      <c r="B43" s="2" t="s">
        <v>40</v>
      </c>
      <c r="C43" s="5">
        <v>200000</v>
      </c>
      <c r="D43" s="3" t="s">
        <v>31</v>
      </c>
    </row>
    <row r="44" spans="2:8" x14ac:dyDescent="0.2">
      <c r="B44" s="2" t="s">
        <v>40</v>
      </c>
      <c r="C44" s="5">
        <v>600000</v>
      </c>
      <c r="D44" s="3" t="s">
        <v>32</v>
      </c>
    </row>
    <row r="45" spans="2:8" x14ac:dyDescent="0.2">
      <c r="B45" s="2" t="s">
        <v>50</v>
      </c>
      <c r="C45" s="5">
        <v>865000</v>
      </c>
      <c r="D45" s="3" t="s">
        <v>33</v>
      </c>
    </row>
    <row r="46" spans="2:8" x14ac:dyDescent="0.2">
      <c r="C46" s="6"/>
    </row>
    <row r="47" spans="2:8" x14ac:dyDescent="0.2">
      <c r="B47" s="23" t="s">
        <v>14</v>
      </c>
      <c r="C47" s="21">
        <f>SUM(C43:C46)</f>
        <v>1665000</v>
      </c>
      <c r="D47" s="4"/>
    </row>
    <row r="48" spans="2:8" ht="8.25" customHeight="1" x14ac:dyDescent="0.2">
      <c r="B48" s="23"/>
      <c r="C48" s="21"/>
      <c r="D48" s="4"/>
    </row>
    <row r="49" spans="1:4" x14ac:dyDescent="0.2">
      <c r="B49" s="2" t="s">
        <v>51</v>
      </c>
      <c r="C49" s="6">
        <f>C36</f>
        <v>385062.15500000003</v>
      </c>
      <c r="D49" s="4" t="s">
        <v>19</v>
      </c>
    </row>
    <row r="50" spans="1:4" x14ac:dyDescent="0.2">
      <c r="B50" s="2" t="s">
        <v>35</v>
      </c>
      <c r="C50" s="6">
        <f>C34</f>
        <v>4206256</v>
      </c>
      <c r="D50" s="4" t="s">
        <v>36</v>
      </c>
    </row>
    <row r="51" spans="1:4" x14ac:dyDescent="0.2">
      <c r="B51" s="2" t="s">
        <v>49</v>
      </c>
      <c r="C51" s="15">
        <f>C35</f>
        <v>661305</v>
      </c>
      <c r="D51" s="4" t="s">
        <v>34</v>
      </c>
    </row>
    <row r="52" spans="1:4" x14ac:dyDescent="0.2">
      <c r="B52" s="19" t="s">
        <v>15</v>
      </c>
      <c r="C52" s="6">
        <f>SUM(C49:C51)</f>
        <v>5252623.1550000003</v>
      </c>
      <c r="D52" s="4"/>
    </row>
    <row r="53" spans="1:4" ht="8.25" customHeight="1" x14ac:dyDescent="0.2">
      <c r="C53" s="6"/>
    </row>
    <row r="54" spans="1:4" x14ac:dyDescent="0.2">
      <c r="B54" s="19" t="s">
        <v>10</v>
      </c>
      <c r="C54" s="15">
        <f>C47+C52</f>
        <v>6917623.1550000003</v>
      </c>
    </row>
    <row r="55" spans="1:4" ht="8.25" customHeight="1" thickBot="1" x14ac:dyDescent="0.25">
      <c r="B55" s="22"/>
    </row>
    <row r="56" spans="1:4" ht="24" customHeight="1" thickBot="1" x14ac:dyDescent="0.25">
      <c r="B56" s="25" t="s">
        <v>52</v>
      </c>
      <c r="C56" s="26">
        <f>C47-C40</f>
        <v>273226.69500000007</v>
      </c>
    </row>
    <row r="57" spans="1:4" ht="8.25" customHeight="1" x14ac:dyDescent="0.2"/>
    <row r="58" spans="1:4" x14ac:dyDescent="0.2">
      <c r="A58" s="34" t="s">
        <v>41</v>
      </c>
      <c r="B58" s="2" t="s">
        <v>46</v>
      </c>
      <c r="C58" s="5"/>
    </row>
    <row r="59" spans="1:4" x14ac:dyDescent="0.2">
      <c r="A59" s="34" t="s">
        <v>44</v>
      </c>
      <c r="B59" s="2" t="s">
        <v>47</v>
      </c>
    </row>
    <row r="60" spans="1:4" x14ac:dyDescent="0.2">
      <c r="A60" s="34" t="s">
        <v>45</v>
      </c>
      <c r="B60" s="2" t="s">
        <v>48</v>
      </c>
    </row>
    <row r="61" spans="1:4" ht="13.5" x14ac:dyDescent="0.2">
      <c r="A61" s="35" t="s">
        <v>42</v>
      </c>
      <c r="B61" s="2" t="s">
        <v>39</v>
      </c>
    </row>
    <row r="62" spans="1:4" ht="13.5" x14ac:dyDescent="0.2">
      <c r="A62" s="35" t="s">
        <v>43</v>
      </c>
      <c r="B62" s="6" t="s">
        <v>53</v>
      </c>
    </row>
  </sheetData>
  <phoneticPr fontId="0" type="noConversion"/>
  <pageMargins left="0" right="0" top="1.41" bottom="0.5" header="0.43" footer="0.2"/>
  <pageSetup scale="92" orientation="portrait" r:id="rId1"/>
  <headerFooter alignWithMargins="0">
    <oddHeader>&amp;CQuivira Road Widening
99th Street to 105th Street (TH-0948)
Project Cost Estimate&amp;R10/27/2011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6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6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75-25 w CARS proposed divide</vt:lpstr>
      <vt:lpstr>Sheet2</vt:lpstr>
      <vt:lpstr>Sheet3</vt:lpstr>
    </vt:vector>
  </TitlesOfParts>
  <Company>City of Overland Park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Estimate</dc:title>
  <dc:subject>95th and Metcalf</dc:subject>
  <dc:creator>Daniel G. Miller</dc:creator>
  <cp:lastModifiedBy>Irina Idelson</cp:lastModifiedBy>
  <cp:lastPrinted>2011-10-19T20:53:57Z</cp:lastPrinted>
  <dcterms:created xsi:type="dcterms:W3CDTF">1998-09-28T16:13:29Z</dcterms:created>
  <dcterms:modified xsi:type="dcterms:W3CDTF">2012-07-03T19:42:29Z</dcterms:modified>
</cp:coreProperties>
</file>