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Personal\I\iidelson\PPM update\"/>
    </mc:Choice>
  </mc:AlternateContent>
  <workbookProtection workbookPassword="CAF8" lockStructure="1"/>
  <bookViews>
    <workbookView xWindow="0" yWindow="0" windowWidth="23505" windowHeight="12915"/>
  </bookViews>
  <sheets>
    <sheet name="Calculations" sheetId="1" r:id="rId1"/>
    <sheet name="Mix Designs" sheetId="2" r:id="rId2"/>
  </sheets>
  <definedNames>
    <definedName name="_xlnm.Print_Area" localSheetId="0">Calculations!$A$1:$K$24</definedName>
  </definedNames>
  <calcPr calcId="162913"/>
</workbook>
</file>

<file path=xl/calcChain.xml><?xml version="1.0" encoding="utf-8"?>
<calcChain xmlns="http://schemas.openxmlformats.org/spreadsheetml/2006/main">
  <c r="H16" i="1" l="1"/>
  <c r="H20" i="1"/>
  <c r="E11" i="1"/>
  <c r="H21" i="1"/>
  <c r="F11" i="1"/>
  <c r="G11" i="1"/>
  <c r="H22" i="1"/>
  <c r="J20" i="1"/>
  <c r="J21" i="1"/>
  <c r="A22" i="1"/>
  <c r="A20" i="1"/>
  <c r="D11" i="1"/>
  <c r="C11" i="1"/>
  <c r="B11" i="1"/>
  <c r="B10" i="1"/>
  <c r="A8" i="1"/>
  <c r="H18" i="1"/>
  <c r="H23" i="1"/>
  <c r="H13" i="1"/>
</calcChain>
</file>

<file path=xl/sharedStrings.xml><?xml version="1.0" encoding="utf-8"?>
<sst xmlns="http://schemas.openxmlformats.org/spreadsheetml/2006/main" count="97" uniqueCount="87">
  <si>
    <t>What is the Tare Factor?</t>
  </si>
  <si>
    <t>lbs</t>
  </si>
  <si>
    <t>lbs/CF</t>
  </si>
  <si>
    <t>Is Concrete Acceptable Based on Air and Unit Weight?</t>
  </si>
  <si>
    <t>Strength</t>
  </si>
  <si>
    <t>Design</t>
  </si>
  <si>
    <t>Air Entrainment Percentages</t>
  </si>
  <si>
    <t>Barbour Concrete Company - BCC-GR-KC4K</t>
  </si>
  <si>
    <t>Air</t>
  </si>
  <si>
    <t>Unit Wt</t>
  </si>
  <si>
    <t>Property</t>
  </si>
  <si>
    <t>What is the Design Strength?</t>
  </si>
  <si>
    <t>psi</t>
  </si>
  <si>
    <t>The Calculated Unit Weight of the Field Sample =</t>
  </si>
  <si>
    <t>%     and</t>
  </si>
  <si>
    <t>%   Air</t>
  </si>
  <si>
    <t xml:space="preserve">Associated Range of Unit Weights = </t>
  </si>
  <si>
    <t>Password:Mixdesigns</t>
  </si>
  <si>
    <t>Password: Calculations</t>
  </si>
  <si>
    <t>%</t>
  </si>
  <si>
    <t>Concrete Supplier</t>
  </si>
  <si>
    <t>Air (%)</t>
  </si>
  <si>
    <t>Unit Wt (lbs/CF)</t>
  </si>
  <si>
    <t>Enter the Percent Air from the Field Test (Round to the Nearest 0.1%)</t>
  </si>
  <si>
    <t>What is the Weight of the Empty Test Bucket?</t>
  </si>
  <si>
    <t>What is the Weight of the Test Bucket Plus Concrete?</t>
  </si>
  <si>
    <t>Project Name:</t>
  </si>
  <si>
    <t>Date of Test:</t>
  </si>
  <si>
    <t>Purpose of Concrete:</t>
  </si>
  <si>
    <t>Project Number:</t>
  </si>
  <si>
    <t>Time of Test:</t>
  </si>
  <si>
    <t>The Net Unit Weight of the Concrete =</t>
  </si>
  <si>
    <t>Select the Concrete Supplier &amp; Mix Designation</t>
  </si>
  <si>
    <t>Kincaid Ready-Mix - 8844HE</t>
  </si>
  <si>
    <t>HE</t>
  </si>
  <si>
    <t>Geiger Ready-Mix - KC4KHK10</t>
  </si>
  <si>
    <t>Geiger Ready-Mix - KC4KHK25</t>
  </si>
  <si>
    <t>Geiger Ready-Mix - KC4KHK40</t>
  </si>
  <si>
    <t>Geiger Ready-Mix - KC4KHM10</t>
  </si>
  <si>
    <t>Geiger Ready-Mix - KC4KHM25</t>
  </si>
  <si>
    <t>Geiger Ready-Mix - KC4KHM40</t>
  </si>
  <si>
    <t>Fordyce-Century Mix - KCMMB4KF2</t>
  </si>
  <si>
    <t>Fordyce-Century Mix - KCMMB5KF4</t>
  </si>
  <si>
    <t>Fordyce-Century Mix - KCMMB5KF7</t>
  </si>
  <si>
    <t>Fordyce-Century Mix - KCMMB5KHE5</t>
  </si>
  <si>
    <t>Fordyce-Century Mix - KCMMB4KF4</t>
  </si>
  <si>
    <t>Fordyce-Century Mix - KCMMB4KF7</t>
  </si>
  <si>
    <t>A Concrete Producer</t>
  </si>
  <si>
    <t>Concrete Materials - QKB4K1442</t>
  </si>
  <si>
    <t>Concrete Materials - QKB4K1443</t>
  </si>
  <si>
    <t>Concrete Materials - QKB4K1444</t>
  </si>
  <si>
    <t>Concrete Materials - QKB4K1440</t>
  </si>
  <si>
    <t>Concrete Materials - QKB5K1438</t>
  </si>
  <si>
    <t>Concrete Materials - QKB5K1441</t>
  </si>
  <si>
    <t>Cretex Concrete Products Midwest - CPP BS 5K DC-S</t>
  </si>
  <si>
    <t>Cretex Concrete Products Midwest - CPP BS 5K WC-S-Flow</t>
  </si>
  <si>
    <t>Cretex Concrete Products Midwest - CPP Law 5K WC-A</t>
  </si>
  <si>
    <t>Cretex Concrete Products Midwest - CPP Law 5K DC-A</t>
  </si>
  <si>
    <t>Geiger Ready-Mix - KC5KBK25</t>
  </si>
  <si>
    <t>Geiger Ready-Mix - KC5KBK40</t>
  </si>
  <si>
    <t>Geiger Ready-Mix - KC5KBM10</t>
  </si>
  <si>
    <t>Geiger Ready-Mix - KC5KBM25</t>
  </si>
  <si>
    <t>Geiger Ready-Mix - KC5KBM40</t>
  </si>
  <si>
    <t>Geiger Ready-Mix - KC5KBK10</t>
  </si>
  <si>
    <t>Kincaid Ready-Mix - 860022</t>
  </si>
  <si>
    <t>Kincaid Ready-Mix - 860024</t>
  </si>
  <si>
    <t>Kincaid Ready-Mix - 865822</t>
  </si>
  <si>
    <t>Kincaid Ready-Mix - 865824</t>
  </si>
  <si>
    <t>Midwest Concrete Materials - 156520</t>
  </si>
  <si>
    <t>Midwest Concrete Materials - 156420</t>
  </si>
  <si>
    <t>Parshall Concrete Products - KCMMB62-5K</t>
  </si>
  <si>
    <t>Pennys Concrete - AS6425G44</t>
  </si>
  <si>
    <t>Pennys Concrete - AS6525G40</t>
  </si>
  <si>
    <t>Pennys Concrete - AS6425G42</t>
  </si>
  <si>
    <t>Pretech - KCMMB 5K</t>
  </si>
  <si>
    <t>Pretech - KCMMB 4K</t>
  </si>
  <si>
    <t>Pretech - KCMMB 4K FA</t>
  </si>
  <si>
    <t>Pretech - KCMMB 5K FA</t>
  </si>
  <si>
    <t>Show Me Readymix - 4509</t>
  </si>
  <si>
    <t>Show Me Readymix - 5009</t>
  </si>
  <si>
    <t>Talon-QuickSilver - KG40G6F2</t>
  </si>
  <si>
    <t>Talon-QuickSilver - KG40G6F4</t>
  </si>
  <si>
    <t>Talon-QuickSilver - KG40G6F7</t>
  </si>
  <si>
    <t>Talon-QuickSilver - KG50G6F2</t>
  </si>
  <si>
    <t>Talon-QuickSilver - KG50G6F4</t>
  </si>
  <si>
    <t>Talon-QuickSilver - KG50G6F7</t>
  </si>
  <si>
    <t>2014 Concrete Unit Weight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</si>
</sst>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9" dropStyle="combo" dx="22" fmlaLink="$G$6" fmlaRange="'Mix Designs'!$B$3:$B$5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9</xdr:col>
          <xdr:colOff>285750</xdr:colOff>
          <xdr:row>6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35"/>
  <sheetViews>
    <sheetView tabSelected="1" workbookViewId="0">
      <selection activeCell="E33" sqref="E33"/>
    </sheetView>
  </sheetViews>
  <sheetFormatPr defaultRowHeight="12.75" x14ac:dyDescent="0.2"/>
  <cols>
    <col min="1" max="1" width="14.28515625" customWidth="1"/>
    <col min="2" max="6" width="7.7109375" customWidth="1"/>
    <col min="7" max="7" width="7.7109375" style="3" customWidth="1"/>
    <col min="8" max="8" width="15.85546875" bestFit="1" customWidth="1"/>
    <col min="10" max="10" width="15.85546875" bestFit="1" customWidth="1"/>
  </cols>
  <sheetData>
    <row r="1" spans="1:14" ht="18" x14ac:dyDescent="0.25">
      <c r="A1" s="30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4" ht="12" customHeight="1" x14ac:dyDescent="0.2">
      <c r="A2" s="31" t="s">
        <v>26</v>
      </c>
      <c r="B2" s="31"/>
      <c r="C2" s="32"/>
      <c r="D2" s="32"/>
      <c r="E2" s="32"/>
      <c r="F2" s="32"/>
      <c r="G2" s="17"/>
      <c r="H2" s="20" t="s">
        <v>29</v>
      </c>
      <c r="I2" s="22"/>
      <c r="J2" s="17"/>
      <c r="K2" s="17"/>
    </row>
    <row r="3" spans="1:14" ht="12" customHeight="1" x14ac:dyDescent="0.2">
      <c r="A3" s="31" t="s">
        <v>27</v>
      </c>
      <c r="B3" s="31"/>
      <c r="C3" s="33"/>
      <c r="D3" s="32"/>
      <c r="E3" s="32"/>
      <c r="F3" s="32"/>
      <c r="G3" s="17"/>
      <c r="H3" s="20" t="s">
        <v>30</v>
      </c>
      <c r="I3" s="22"/>
      <c r="J3" s="17"/>
      <c r="K3" s="17"/>
    </row>
    <row r="4" spans="1:14" ht="12" customHeight="1" x14ac:dyDescent="0.2">
      <c r="A4" s="31" t="s">
        <v>28</v>
      </c>
      <c r="B4" s="31"/>
      <c r="C4" s="32"/>
      <c r="D4" s="32"/>
      <c r="E4" s="32"/>
      <c r="F4" s="32"/>
      <c r="G4" s="32"/>
      <c r="H4" s="32"/>
      <c r="I4" s="32"/>
      <c r="J4" s="32"/>
      <c r="K4" s="32"/>
    </row>
    <row r="5" spans="1:14" x14ac:dyDescent="0.2">
      <c r="A5" s="20"/>
      <c r="B5" s="3"/>
      <c r="C5" s="3"/>
      <c r="D5" s="3"/>
      <c r="E5" s="3"/>
      <c r="F5" s="19"/>
      <c r="H5" s="3"/>
      <c r="I5" s="3"/>
      <c r="J5" s="3"/>
      <c r="K5" s="3"/>
    </row>
    <row r="6" spans="1:14" ht="15.75" customHeight="1" x14ac:dyDescent="0.2">
      <c r="A6" t="s">
        <v>32</v>
      </c>
      <c r="G6" s="14">
        <v>1</v>
      </c>
    </row>
    <row r="7" spans="1:14" ht="15.75" customHeight="1" x14ac:dyDescent="0.2">
      <c r="G7" s="18"/>
    </row>
    <row r="8" spans="1:14" ht="12" customHeight="1" x14ac:dyDescent="0.2">
      <c r="A8" s="27" t="str">
        <f>VLOOKUP(G6,'Mix Designs'!A3:B55,2)</f>
        <v>A Concrete Producer</v>
      </c>
      <c r="B8" s="28"/>
      <c r="C8" s="28"/>
      <c r="D8" s="28"/>
      <c r="E8" s="28"/>
      <c r="F8" s="28"/>
      <c r="G8" s="29"/>
      <c r="L8" s="15"/>
      <c r="M8" s="8"/>
      <c r="N8" s="8"/>
    </row>
    <row r="9" spans="1:14" x14ac:dyDescent="0.2">
      <c r="A9" s="2" t="s">
        <v>10</v>
      </c>
      <c r="B9" s="2" t="s">
        <v>5</v>
      </c>
      <c r="C9" s="26" t="s">
        <v>6</v>
      </c>
      <c r="D9" s="26"/>
      <c r="E9" s="26"/>
      <c r="F9" s="26"/>
      <c r="G9" s="26"/>
      <c r="L9" s="15"/>
      <c r="M9" s="5"/>
      <c r="N9" s="5"/>
    </row>
    <row r="10" spans="1:14" x14ac:dyDescent="0.2">
      <c r="A10" s="2" t="s">
        <v>21</v>
      </c>
      <c r="B10" s="2">
        <f>VLOOKUP(G6,'Mix Designs'!A3:J55,4)</f>
        <v>6.5</v>
      </c>
      <c r="C10" s="2">
        <v>5</v>
      </c>
      <c r="D10" s="2">
        <v>6</v>
      </c>
      <c r="E10" s="2">
        <v>6.5</v>
      </c>
      <c r="F10" s="2">
        <v>7</v>
      </c>
      <c r="G10" s="2">
        <v>8</v>
      </c>
    </row>
    <row r="11" spans="1:14" x14ac:dyDescent="0.2">
      <c r="A11" s="2" t="s">
        <v>22</v>
      </c>
      <c r="B11" s="7">
        <f>VLOOKUP($G$6,'Mix Designs'!$A$3:$J$55,5,TRUE)</f>
        <v>141.85</v>
      </c>
      <c r="C11" s="7">
        <f>VLOOKUP($G$6,'Mix Designs'!$A$3:$J$55,6,TRUE)</f>
        <v>142.69</v>
      </c>
      <c r="D11" s="7">
        <f>VLOOKUP($G$6,'Mix Designs'!$A$3:$J$55,7,TRUE)</f>
        <v>141.18</v>
      </c>
      <c r="E11" s="7">
        <f>VLOOKUP($G$6,'Mix Designs'!$A$3:$J$55,8,TRUE)</f>
        <v>140.43</v>
      </c>
      <c r="F11" s="7">
        <f>VLOOKUP($G$6,'Mix Designs'!$A$3:$J$55,9,TRUE)</f>
        <v>139.68</v>
      </c>
      <c r="G11" s="7">
        <f>VLOOKUP($G$6,'Mix Designs'!$A$3:$J$55,10,TRUE)</f>
        <v>138.18</v>
      </c>
    </row>
    <row r="13" spans="1:14" x14ac:dyDescent="0.2">
      <c r="A13" t="s">
        <v>11</v>
      </c>
      <c r="H13" s="7">
        <f>VLOOKUP(G6,'Mix Designs'!A3:C55,3,TRUE)</f>
        <v>4000</v>
      </c>
      <c r="I13" t="s">
        <v>12</v>
      </c>
    </row>
    <row r="14" spans="1:14" x14ac:dyDescent="0.2">
      <c r="A14" t="s">
        <v>25</v>
      </c>
      <c r="H14" s="13"/>
      <c r="I14" t="s">
        <v>1</v>
      </c>
    </row>
    <row r="15" spans="1:14" x14ac:dyDescent="0.2">
      <c r="A15" t="s">
        <v>24</v>
      </c>
      <c r="H15" s="13"/>
      <c r="I15" t="s">
        <v>1</v>
      </c>
    </row>
    <row r="16" spans="1:14" x14ac:dyDescent="0.2">
      <c r="A16" t="s">
        <v>31</v>
      </c>
      <c r="H16" s="21">
        <f>H14-H15</f>
        <v>0</v>
      </c>
      <c r="I16" t="s">
        <v>1</v>
      </c>
    </row>
    <row r="17" spans="1:11" x14ac:dyDescent="0.2">
      <c r="A17" t="s">
        <v>0</v>
      </c>
      <c r="H17" s="13"/>
    </row>
    <row r="18" spans="1:11" x14ac:dyDescent="0.2">
      <c r="A18" t="s">
        <v>13</v>
      </c>
      <c r="H18" s="2">
        <f>ROUND((H14-H15)*H17,2)</f>
        <v>0</v>
      </c>
      <c r="I18" t="s">
        <v>2</v>
      </c>
    </row>
    <row r="19" spans="1:11" x14ac:dyDescent="0.2">
      <c r="A19" t="s">
        <v>23</v>
      </c>
      <c r="H19" s="13"/>
      <c r="I19" t="s">
        <v>19</v>
      </c>
    </row>
    <row r="20" spans="1:11" x14ac:dyDescent="0.2">
      <c r="A20" t="str">
        <f>IF(H19&lt;=G10,"Interpolate the Unit Weight Between","Extrapolate the Unit Weight Above "&amp;G10&amp;" %")</f>
        <v>Interpolate the Unit Weight Between</v>
      </c>
      <c r="H20" s="11" t="str">
        <f>IF(H19&lt;C10,"AIR IS TOO LOW",IF(AND(H19&gt;=C10,H19&lt;D10),C10,IF(AND(H19&gt;=D10,H19&lt;E10),D10,IF(AND(H19&gt;=E10,H19&lt;F10),E10,IF(AND(H19&gt;=F10,H19&lt;G10),F10,IF(AND(H19&gt;=G10,H19&lt;=9),G10,"AIR IS TOO HIGH"))))))</f>
        <v>AIR IS TOO LOW</v>
      </c>
      <c r="I20" s="9" t="s">
        <v>14</v>
      </c>
      <c r="J20" s="11" t="str">
        <f>IF(H19&lt;C10,"AIR IS TOO LOW",IF(H20=C10,D10,IF(H20=D10,E10,IF(H20=E10,F10,IF(H20=F10,G10,IF(H20=G10,9,IF(H20&gt;9,"AIR IS TOO HIGH",9)))))))</f>
        <v>AIR IS TOO LOW</v>
      </c>
      <c r="K20" s="10" t="s">
        <v>15</v>
      </c>
    </row>
    <row r="21" spans="1:11" x14ac:dyDescent="0.2">
      <c r="A21" t="s">
        <v>16</v>
      </c>
      <c r="H21" s="2" t="str">
        <f>IF(AND(H19&lt;=9,H19&gt;=C10),HLOOKUP(H20,C10:G11,2,FALSE),"NA")</f>
        <v>NA</v>
      </c>
      <c r="I21" t="s">
        <v>2</v>
      </c>
      <c r="J21" s="2" t="str">
        <f>IF(AND(H19&lt;G10,H19&gt;C10),HLOOKUP(J20,C10:G11,2,FALSE),"NA")</f>
        <v>NA</v>
      </c>
      <c r="K21" s="16" t="s">
        <v>2</v>
      </c>
    </row>
    <row r="22" spans="1:11" x14ac:dyDescent="0.2">
      <c r="A22" t="str">
        <f>IF(H19&lt;=G10,"Interpolated Minimum Unit Weight =","Extrapolated Unit Weight Above "&amp;G11&amp;" lbs/CF =")</f>
        <v>Interpolated Minimum Unit Weight =</v>
      </c>
      <c r="H22" s="2" t="str">
        <f>IF(OR(H19&lt;C10,H19&gt;9),"NA",IF(H19=8,G11,ROUND((H21-((F11-G11)/(G10-F10))*(H19-H20)),2)))</f>
        <v>NA</v>
      </c>
      <c r="I22" t="s">
        <v>2</v>
      </c>
    </row>
    <row r="23" spans="1:11" x14ac:dyDescent="0.2">
      <c r="A23" t="s">
        <v>3</v>
      </c>
      <c r="H23" s="2" t="str">
        <f>IF(H19&lt;C10,"REJECT",IF(H18&gt;=H22,"YES","NO, TOO LIGHT"))</f>
        <v>REJECT</v>
      </c>
    </row>
    <row r="35" spans="1:1" x14ac:dyDescent="0.2">
      <c r="A35" t="s">
        <v>18</v>
      </c>
    </row>
  </sheetData>
  <sheetProtection password="B53F" sheet="1"/>
  <mergeCells count="9">
    <mergeCell ref="C9:G9"/>
    <mergeCell ref="A8:G8"/>
    <mergeCell ref="A1:K1"/>
    <mergeCell ref="A4:B4"/>
    <mergeCell ref="A2:B2"/>
    <mergeCell ref="A3:B3"/>
    <mergeCell ref="C2:F2"/>
    <mergeCell ref="C3:F3"/>
    <mergeCell ref="C4:K4"/>
  </mergeCells>
  <phoneticPr fontId="3" type="noConversion"/>
  <pageMargins left="0.75" right="0.75" top="1" bottom="1" header="0.5" footer="0.5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9</xdr:col>
                    <xdr:colOff>285750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6"/>
  <sheetViews>
    <sheetView topLeftCell="A28" workbookViewId="0">
      <selection activeCell="B66" sqref="B66"/>
    </sheetView>
  </sheetViews>
  <sheetFormatPr defaultRowHeight="12.75" x14ac:dyDescent="0.2"/>
  <cols>
    <col min="1" max="1" width="4" bestFit="1" customWidth="1"/>
    <col min="2" max="2" width="54" bestFit="1" customWidth="1"/>
    <col min="3" max="3" width="14.28515625" bestFit="1" customWidth="1"/>
    <col min="4" max="4" width="6.7109375" bestFit="1" customWidth="1"/>
    <col min="11" max="11" width="9.140625" style="1"/>
  </cols>
  <sheetData>
    <row r="1" spans="1:13" x14ac:dyDescent="0.2">
      <c r="A1" s="23"/>
      <c r="C1" s="1" t="s">
        <v>5</v>
      </c>
      <c r="D1" s="1" t="s">
        <v>5</v>
      </c>
      <c r="E1" s="1" t="s">
        <v>5</v>
      </c>
      <c r="F1" s="34" t="s">
        <v>6</v>
      </c>
      <c r="G1" s="34"/>
      <c r="H1" s="34"/>
      <c r="I1" s="34"/>
      <c r="J1" s="34"/>
    </row>
    <row r="2" spans="1:13" x14ac:dyDescent="0.2">
      <c r="A2" s="23"/>
      <c r="B2" s="6" t="s">
        <v>20</v>
      </c>
      <c r="C2" s="12" t="s">
        <v>4</v>
      </c>
      <c r="D2" s="12" t="s">
        <v>8</v>
      </c>
      <c r="E2" s="12" t="s">
        <v>9</v>
      </c>
      <c r="F2" s="12">
        <v>5</v>
      </c>
      <c r="G2" s="12">
        <v>6</v>
      </c>
      <c r="H2" s="12">
        <v>6.5</v>
      </c>
      <c r="I2" s="12">
        <v>7</v>
      </c>
      <c r="J2" s="12">
        <v>8</v>
      </c>
    </row>
    <row r="3" spans="1:13" x14ac:dyDescent="0.2">
      <c r="A3" s="23">
        <v>1</v>
      </c>
      <c r="B3" s="4" t="s">
        <v>47</v>
      </c>
      <c r="C3" s="24">
        <v>4000</v>
      </c>
      <c r="D3" s="24">
        <v>6.5</v>
      </c>
      <c r="E3" s="24">
        <v>141.85</v>
      </c>
      <c r="F3" s="24">
        <v>142.69</v>
      </c>
      <c r="G3" s="24">
        <v>141.18</v>
      </c>
      <c r="H3" s="24">
        <v>140.43</v>
      </c>
      <c r="I3" s="24">
        <v>139.68</v>
      </c>
      <c r="J3" s="24">
        <v>138.18</v>
      </c>
      <c r="K3" s="24"/>
      <c r="L3" s="23"/>
      <c r="M3" s="23"/>
    </row>
    <row r="4" spans="1:13" x14ac:dyDescent="0.2">
      <c r="A4" s="23">
        <v>2</v>
      </c>
      <c r="B4" s="4" t="s">
        <v>7</v>
      </c>
      <c r="C4" s="24">
        <v>4000</v>
      </c>
      <c r="D4" s="24">
        <v>6.5</v>
      </c>
      <c r="E4" s="25">
        <v>142.78</v>
      </c>
      <c r="F4" s="25">
        <v>143.62</v>
      </c>
      <c r="G4" s="25">
        <v>142.11000000000001</v>
      </c>
      <c r="H4" s="25">
        <v>141.35</v>
      </c>
      <c r="I4" s="25">
        <v>140.59</v>
      </c>
      <c r="J4" s="25">
        <v>139.08000000000001</v>
      </c>
      <c r="K4" s="24"/>
      <c r="L4" s="23"/>
      <c r="M4" s="23"/>
    </row>
    <row r="5" spans="1:13" s="23" customFormat="1" x14ac:dyDescent="0.2">
      <c r="A5" s="23">
        <v>3</v>
      </c>
      <c r="B5" s="4" t="s">
        <v>48</v>
      </c>
      <c r="C5" s="24">
        <v>4000</v>
      </c>
      <c r="D5" s="24">
        <v>6.5</v>
      </c>
      <c r="E5" s="25">
        <v>141.52000000000001</v>
      </c>
      <c r="F5" s="25">
        <v>142.35</v>
      </c>
      <c r="G5" s="25">
        <v>140.85</v>
      </c>
      <c r="H5" s="25">
        <v>140.1</v>
      </c>
      <c r="I5" s="25">
        <v>139.35</v>
      </c>
      <c r="J5" s="25">
        <v>137.86000000000001</v>
      </c>
      <c r="K5" s="24"/>
    </row>
    <row r="6" spans="1:13" s="23" customFormat="1" x14ac:dyDescent="0.2">
      <c r="A6" s="23">
        <v>4</v>
      </c>
      <c r="B6" s="4" t="s">
        <v>49</v>
      </c>
      <c r="C6" s="24">
        <v>4000</v>
      </c>
      <c r="D6" s="24">
        <v>6.5</v>
      </c>
      <c r="E6" s="25">
        <v>141.15</v>
      </c>
      <c r="F6" s="25">
        <v>141.97999999999999</v>
      </c>
      <c r="G6" s="25">
        <v>140.47999999999999</v>
      </c>
      <c r="H6" s="25">
        <v>139.74</v>
      </c>
      <c r="I6" s="25">
        <v>138.99</v>
      </c>
      <c r="J6" s="25">
        <v>137.49</v>
      </c>
      <c r="K6" s="24"/>
    </row>
    <row r="7" spans="1:13" s="23" customFormat="1" x14ac:dyDescent="0.2">
      <c r="A7" s="23">
        <v>5</v>
      </c>
      <c r="B7" s="4" t="s">
        <v>50</v>
      </c>
      <c r="C7" s="24">
        <v>4000</v>
      </c>
      <c r="D7" s="24">
        <v>6.5</v>
      </c>
      <c r="E7" s="25">
        <v>140.81</v>
      </c>
      <c r="F7" s="25">
        <v>141.63999999999999</v>
      </c>
      <c r="G7" s="25">
        <v>140.15</v>
      </c>
      <c r="H7" s="25">
        <v>139.41</v>
      </c>
      <c r="I7" s="25">
        <v>138.66</v>
      </c>
      <c r="J7" s="25">
        <v>137.16999999999999</v>
      </c>
      <c r="K7" s="24"/>
    </row>
    <row r="8" spans="1:13" s="23" customFormat="1" x14ac:dyDescent="0.2">
      <c r="A8" s="23">
        <v>6</v>
      </c>
      <c r="B8" s="4" t="s">
        <v>51</v>
      </c>
      <c r="C8" s="24">
        <v>5000</v>
      </c>
      <c r="D8" s="24">
        <v>6.5</v>
      </c>
      <c r="E8" s="25">
        <v>141.07</v>
      </c>
      <c r="F8" s="25">
        <v>141.9</v>
      </c>
      <c r="G8" s="25">
        <v>140.41</v>
      </c>
      <c r="H8" s="25">
        <v>139.66</v>
      </c>
      <c r="I8" s="25">
        <v>138.91999999999999</v>
      </c>
      <c r="J8" s="25">
        <v>137.41999999999999</v>
      </c>
      <c r="K8" s="24"/>
    </row>
    <row r="9" spans="1:13" s="23" customFormat="1" x14ac:dyDescent="0.2">
      <c r="A9" s="23">
        <v>7</v>
      </c>
      <c r="B9" s="4" t="s">
        <v>52</v>
      </c>
      <c r="C9" s="24">
        <v>5000</v>
      </c>
      <c r="D9" s="24">
        <v>6.5</v>
      </c>
      <c r="E9" s="25">
        <v>141.85</v>
      </c>
      <c r="F9" s="25">
        <v>142.69</v>
      </c>
      <c r="G9" s="25">
        <v>141.18</v>
      </c>
      <c r="H9" s="25">
        <v>140.43</v>
      </c>
      <c r="I9" s="25">
        <v>139.68</v>
      </c>
      <c r="J9" s="25">
        <v>138.18</v>
      </c>
      <c r="K9" s="24"/>
    </row>
    <row r="10" spans="1:13" s="23" customFormat="1" x14ac:dyDescent="0.2">
      <c r="A10" s="23">
        <v>8</v>
      </c>
      <c r="B10" s="4" t="s">
        <v>53</v>
      </c>
      <c r="C10" s="24">
        <v>4000</v>
      </c>
      <c r="D10" s="24">
        <v>6.5</v>
      </c>
      <c r="E10" s="25">
        <v>141.88999999999999</v>
      </c>
      <c r="F10" s="25">
        <v>142.72</v>
      </c>
      <c r="G10" s="25">
        <v>141.22</v>
      </c>
      <c r="H10" s="25">
        <v>140.47</v>
      </c>
      <c r="I10" s="25">
        <v>139.72</v>
      </c>
      <c r="J10" s="25">
        <v>138.21</v>
      </c>
      <c r="K10" s="24"/>
    </row>
    <row r="11" spans="1:13" s="23" customFormat="1" x14ac:dyDescent="0.2">
      <c r="A11" s="23">
        <v>9</v>
      </c>
      <c r="B11" s="4" t="s">
        <v>54</v>
      </c>
      <c r="C11" s="24">
        <v>5000</v>
      </c>
      <c r="D11" s="24">
        <v>6.5</v>
      </c>
      <c r="E11" s="25">
        <v>143.41</v>
      </c>
      <c r="F11" s="25">
        <v>144.25</v>
      </c>
      <c r="G11" s="25">
        <v>142.72999999999999</v>
      </c>
      <c r="H11" s="25">
        <v>141.97</v>
      </c>
      <c r="I11" s="25">
        <v>141.21</v>
      </c>
      <c r="J11" s="25">
        <v>139.69999999999999</v>
      </c>
      <c r="K11" s="24"/>
    </row>
    <row r="12" spans="1:13" s="23" customFormat="1" x14ac:dyDescent="0.2">
      <c r="A12" s="23">
        <v>10</v>
      </c>
      <c r="B12" s="4" t="s">
        <v>55</v>
      </c>
      <c r="C12" s="24">
        <v>5000</v>
      </c>
      <c r="D12" s="24">
        <v>6.5</v>
      </c>
      <c r="E12" s="25">
        <v>140</v>
      </c>
      <c r="F12" s="25">
        <v>140.82</v>
      </c>
      <c r="G12" s="25">
        <v>139.34</v>
      </c>
      <c r="H12" s="25">
        <v>138.6</v>
      </c>
      <c r="I12" s="25">
        <v>137.86000000000001</v>
      </c>
      <c r="J12" s="25">
        <v>136.38</v>
      </c>
      <c r="K12" s="24"/>
    </row>
    <row r="13" spans="1:13" s="23" customFormat="1" x14ac:dyDescent="0.2">
      <c r="A13" s="23">
        <v>11</v>
      </c>
      <c r="B13" s="4" t="s">
        <v>56</v>
      </c>
      <c r="C13" s="24">
        <v>5000</v>
      </c>
      <c r="D13" s="24">
        <v>6.5</v>
      </c>
      <c r="E13" s="25">
        <v>140.88999999999999</v>
      </c>
      <c r="F13" s="25">
        <v>141.72</v>
      </c>
      <c r="G13" s="25">
        <v>140.22999999999999</v>
      </c>
      <c r="H13" s="25">
        <v>139.47999999999999</v>
      </c>
      <c r="I13" s="25">
        <v>138.72999999999999</v>
      </c>
      <c r="J13" s="25">
        <v>137.24</v>
      </c>
      <c r="K13" s="24"/>
    </row>
    <row r="14" spans="1:13" s="23" customFormat="1" x14ac:dyDescent="0.2">
      <c r="A14" s="23">
        <v>12</v>
      </c>
      <c r="B14" s="4" t="s">
        <v>57</v>
      </c>
      <c r="C14" s="24">
        <v>5000</v>
      </c>
      <c r="D14" s="24">
        <v>6.5</v>
      </c>
      <c r="E14" s="25">
        <v>140.81</v>
      </c>
      <c r="F14" s="25">
        <v>141</v>
      </c>
      <c r="G14" s="25">
        <v>140.15</v>
      </c>
      <c r="H14" s="25">
        <v>139.41</v>
      </c>
      <c r="I14" s="25">
        <v>138.66</v>
      </c>
      <c r="J14" s="25">
        <v>137.16999999999999</v>
      </c>
      <c r="K14" s="24"/>
    </row>
    <row r="15" spans="1:13" x14ac:dyDescent="0.2">
      <c r="A15" s="23">
        <v>13</v>
      </c>
      <c r="B15" s="4" t="s">
        <v>41</v>
      </c>
      <c r="C15" s="24">
        <v>4000</v>
      </c>
      <c r="D15" s="24">
        <v>6.5</v>
      </c>
      <c r="E15" s="25">
        <v>143.13</v>
      </c>
      <c r="F15" s="25">
        <v>143.97999999999999</v>
      </c>
      <c r="G15" s="25">
        <v>142.46</v>
      </c>
      <c r="H15" s="25">
        <v>141.69999999999999</v>
      </c>
      <c r="I15" s="25">
        <v>140.94</v>
      </c>
      <c r="J15" s="25">
        <v>139.43</v>
      </c>
    </row>
    <row r="16" spans="1:13" x14ac:dyDescent="0.2">
      <c r="A16" s="23">
        <v>14</v>
      </c>
      <c r="B16" s="4" t="s">
        <v>45</v>
      </c>
      <c r="C16" s="24">
        <v>4000</v>
      </c>
      <c r="D16" s="24">
        <v>6.5</v>
      </c>
      <c r="E16" s="25">
        <v>142.47999999999999</v>
      </c>
      <c r="F16" s="25">
        <v>143.32</v>
      </c>
      <c r="G16" s="25">
        <v>141.81</v>
      </c>
      <c r="H16" s="25">
        <v>141.06</v>
      </c>
      <c r="I16" s="25">
        <v>140.30000000000001</v>
      </c>
      <c r="J16" s="25">
        <v>138.79</v>
      </c>
    </row>
    <row r="17" spans="1:11" x14ac:dyDescent="0.2">
      <c r="A17" s="23">
        <v>15</v>
      </c>
      <c r="B17" s="4" t="s">
        <v>46</v>
      </c>
      <c r="C17" s="24">
        <v>4000</v>
      </c>
      <c r="D17" s="24">
        <v>6.5</v>
      </c>
      <c r="E17" s="25">
        <v>142.47999999999999</v>
      </c>
      <c r="F17" s="25">
        <v>143.32</v>
      </c>
      <c r="G17" s="25">
        <v>141.81</v>
      </c>
      <c r="H17" s="25">
        <v>141.06</v>
      </c>
      <c r="I17" s="25">
        <v>140.30000000000001</v>
      </c>
      <c r="J17" s="25">
        <v>138.79</v>
      </c>
    </row>
    <row r="18" spans="1:11" x14ac:dyDescent="0.2">
      <c r="A18" s="23">
        <v>16</v>
      </c>
      <c r="B18" s="4" t="s">
        <v>42</v>
      </c>
      <c r="C18" s="24">
        <v>5000</v>
      </c>
      <c r="D18" s="24">
        <v>6.5</v>
      </c>
      <c r="E18" s="25">
        <v>142.55000000000001</v>
      </c>
      <c r="F18" s="25">
        <v>143.38999999999999</v>
      </c>
      <c r="G18" s="25">
        <v>141.88</v>
      </c>
      <c r="H18" s="25">
        <v>141.12</v>
      </c>
      <c r="I18" s="25">
        <v>140.37</v>
      </c>
      <c r="J18" s="25">
        <v>138.86000000000001</v>
      </c>
    </row>
    <row r="19" spans="1:11" x14ac:dyDescent="0.2">
      <c r="A19" s="23">
        <v>17</v>
      </c>
      <c r="B19" s="4" t="s">
        <v>43</v>
      </c>
      <c r="C19" s="24">
        <v>5000</v>
      </c>
      <c r="D19" s="24">
        <v>6.5</v>
      </c>
      <c r="E19" s="25">
        <v>142.55000000000001</v>
      </c>
      <c r="F19" s="25">
        <v>143.38999999999999</v>
      </c>
      <c r="G19" s="25">
        <v>141.88</v>
      </c>
      <c r="H19" s="25">
        <v>141.12</v>
      </c>
      <c r="I19" s="25">
        <v>140.37</v>
      </c>
      <c r="J19" s="25">
        <v>138.86000000000001</v>
      </c>
    </row>
    <row r="20" spans="1:11" x14ac:dyDescent="0.2">
      <c r="A20" s="23">
        <v>18</v>
      </c>
      <c r="B20" s="4" t="s">
        <v>44</v>
      </c>
      <c r="C20" s="24" t="s">
        <v>34</v>
      </c>
      <c r="D20" s="24">
        <v>6.5</v>
      </c>
      <c r="E20" s="25">
        <v>141.26</v>
      </c>
      <c r="F20" s="25">
        <v>142.09</v>
      </c>
      <c r="G20" s="25">
        <v>140.59</v>
      </c>
      <c r="H20" s="25">
        <v>139.85</v>
      </c>
      <c r="I20" s="25">
        <v>139.1</v>
      </c>
      <c r="J20" s="25">
        <v>137.6</v>
      </c>
    </row>
    <row r="21" spans="1:11" s="23" customFormat="1" x14ac:dyDescent="0.2">
      <c r="A21" s="23">
        <v>19</v>
      </c>
      <c r="B21" s="4" t="s">
        <v>58</v>
      </c>
      <c r="C21" s="24">
        <v>5000</v>
      </c>
      <c r="D21" s="24">
        <v>6.5</v>
      </c>
      <c r="E21" s="25">
        <v>140.85</v>
      </c>
      <c r="F21" s="25">
        <v>141.68</v>
      </c>
      <c r="G21" s="25">
        <v>140.19</v>
      </c>
      <c r="H21" s="25">
        <v>139.44</v>
      </c>
      <c r="I21" s="25">
        <v>138.69999999999999</v>
      </c>
      <c r="J21" s="25">
        <v>137.21</v>
      </c>
      <c r="K21" s="24"/>
    </row>
    <row r="22" spans="1:11" s="23" customFormat="1" x14ac:dyDescent="0.2">
      <c r="A22" s="23">
        <v>20</v>
      </c>
      <c r="B22" s="4" t="s">
        <v>59</v>
      </c>
      <c r="C22" s="24">
        <v>5000</v>
      </c>
      <c r="D22" s="24">
        <v>6.5</v>
      </c>
      <c r="E22" s="25">
        <v>140.07</v>
      </c>
      <c r="F22" s="25">
        <v>140.9</v>
      </c>
      <c r="G22" s="25">
        <v>139.41</v>
      </c>
      <c r="H22" s="25">
        <v>138.66999999999999</v>
      </c>
      <c r="I22" s="25">
        <v>137.93</v>
      </c>
      <c r="J22" s="25">
        <v>136.44999999999999</v>
      </c>
      <c r="K22" s="24"/>
    </row>
    <row r="23" spans="1:11" s="23" customFormat="1" x14ac:dyDescent="0.2">
      <c r="A23" s="23">
        <v>21</v>
      </c>
      <c r="B23" s="4" t="s">
        <v>60</v>
      </c>
      <c r="C23" s="24">
        <v>5000</v>
      </c>
      <c r="D23" s="24">
        <v>6.5</v>
      </c>
      <c r="E23" s="25">
        <v>141.93</v>
      </c>
      <c r="F23" s="25">
        <v>142.76</v>
      </c>
      <c r="G23" s="25">
        <v>141.26</v>
      </c>
      <c r="H23" s="25">
        <v>140.51</v>
      </c>
      <c r="I23" s="25">
        <v>139.76</v>
      </c>
      <c r="J23" s="25">
        <v>138.25</v>
      </c>
      <c r="K23" s="24"/>
    </row>
    <row r="24" spans="1:11" s="23" customFormat="1" x14ac:dyDescent="0.2">
      <c r="A24" s="23">
        <v>22</v>
      </c>
      <c r="B24" s="4" t="s">
        <v>61</v>
      </c>
      <c r="C24" s="24">
        <v>5000</v>
      </c>
      <c r="D24" s="24">
        <v>6.5</v>
      </c>
      <c r="E24" s="25">
        <v>141.19</v>
      </c>
      <c r="F24" s="25">
        <v>142.02000000000001</v>
      </c>
      <c r="G24" s="25">
        <v>140.52000000000001</v>
      </c>
      <c r="H24" s="25">
        <v>139.77000000000001</v>
      </c>
      <c r="I24" s="25">
        <v>139.03</v>
      </c>
      <c r="J24" s="25">
        <v>137.53</v>
      </c>
      <c r="K24" s="24"/>
    </row>
    <row r="25" spans="1:11" s="23" customFormat="1" x14ac:dyDescent="0.2">
      <c r="A25" s="23">
        <v>23</v>
      </c>
      <c r="B25" s="4" t="s">
        <v>62</v>
      </c>
      <c r="C25" s="24">
        <v>5000</v>
      </c>
      <c r="D25" s="24">
        <v>6.5</v>
      </c>
      <c r="E25" s="25">
        <v>140.41</v>
      </c>
      <c r="F25" s="25">
        <v>141.22999999999999</v>
      </c>
      <c r="G25" s="25">
        <v>139.75</v>
      </c>
      <c r="H25" s="25">
        <v>139</v>
      </c>
      <c r="I25" s="25">
        <v>138.26</v>
      </c>
      <c r="J25" s="25">
        <v>136.77000000000001</v>
      </c>
      <c r="K25" s="24"/>
    </row>
    <row r="26" spans="1:11" s="23" customFormat="1" x14ac:dyDescent="0.2">
      <c r="A26" s="23">
        <v>24</v>
      </c>
      <c r="B26" s="4" t="s">
        <v>36</v>
      </c>
      <c r="C26" s="24">
        <v>4000</v>
      </c>
      <c r="D26" s="24">
        <v>6.5</v>
      </c>
      <c r="E26" s="25">
        <v>141.74</v>
      </c>
      <c r="F26" s="25">
        <v>141.72</v>
      </c>
      <c r="G26" s="25">
        <v>140.22999999999999</v>
      </c>
      <c r="H26" s="25">
        <v>139.44999999999999</v>
      </c>
      <c r="I26" s="25">
        <v>138.72999999999999</v>
      </c>
      <c r="J26" s="25">
        <v>137.24</v>
      </c>
      <c r="K26" s="24"/>
    </row>
    <row r="27" spans="1:11" s="23" customFormat="1" x14ac:dyDescent="0.2">
      <c r="A27" s="23">
        <v>25</v>
      </c>
      <c r="B27" s="4" t="s">
        <v>37</v>
      </c>
      <c r="C27" s="24">
        <v>4000</v>
      </c>
      <c r="D27" s="24">
        <v>6.5</v>
      </c>
      <c r="E27" s="25">
        <v>140.44</v>
      </c>
      <c r="F27" s="25">
        <v>141.27000000000001</v>
      </c>
      <c r="G27" s="25">
        <v>139.78</v>
      </c>
      <c r="H27" s="25">
        <v>139.04</v>
      </c>
      <c r="I27" s="25">
        <v>138.30000000000001</v>
      </c>
      <c r="J27" s="25">
        <v>136.81</v>
      </c>
      <c r="K27" s="24"/>
    </row>
    <row r="28" spans="1:11" s="23" customFormat="1" x14ac:dyDescent="0.2">
      <c r="A28" s="23">
        <v>26</v>
      </c>
      <c r="B28" s="4" t="s">
        <v>38</v>
      </c>
      <c r="C28" s="24">
        <v>4000</v>
      </c>
      <c r="D28" s="24">
        <v>6.5</v>
      </c>
      <c r="E28" s="25">
        <v>142.11000000000001</v>
      </c>
      <c r="F28" s="25">
        <v>142.94999999999999</v>
      </c>
      <c r="G28" s="25">
        <v>141.44</v>
      </c>
      <c r="H28" s="25">
        <v>140.69</v>
      </c>
      <c r="I28" s="25">
        <v>139.94</v>
      </c>
      <c r="J28" s="25">
        <v>138.43</v>
      </c>
      <c r="K28" s="24"/>
    </row>
    <row r="29" spans="1:11" s="23" customFormat="1" x14ac:dyDescent="0.2">
      <c r="A29" s="23">
        <v>27</v>
      </c>
      <c r="B29" s="4" t="s">
        <v>35</v>
      </c>
      <c r="C29" s="24">
        <v>4000</v>
      </c>
      <c r="D29" s="24">
        <v>6.5</v>
      </c>
      <c r="E29" s="25">
        <v>141.74</v>
      </c>
      <c r="F29" s="25">
        <v>142.57</v>
      </c>
      <c r="G29" s="25">
        <v>141.07</v>
      </c>
      <c r="H29" s="25">
        <v>140.32</v>
      </c>
      <c r="I29" s="25">
        <v>139.57</v>
      </c>
      <c r="J29" s="25">
        <v>138.07</v>
      </c>
      <c r="K29" s="24"/>
    </row>
    <row r="30" spans="1:11" s="23" customFormat="1" x14ac:dyDescent="0.2">
      <c r="A30" s="23">
        <v>28</v>
      </c>
      <c r="B30" s="4" t="s">
        <v>39</v>
      </c>
      <c r="C30" s="24">
        <v>4000</v>
      </c>
      <c r="D30" s="24">
        <v>6.5</v>
      </c>
      <c r="E30" s="25">
        <v>141.26</v>
      </c>
      <c r="F30" s="25">
        <v>142.09</v>
      </c>
      <c r="G30" s="25">
        <v>140.59</v>
      </c>
      <c r="H30" s="25">
        <v>139.85</v>
      </c>
      <c r="I30" s="25">
        <v>139.1</v>
      </c>
      <c r="J30" s="25">
        <v>137.6</v>
      </c>
      <c r="K30" s="24"/>
    </row>
    <row r="31" spans="1:11" s="23" customFormat="1" x14ac:dyDescent="0.2">
      <c r="A31" s="23">
        <v>29</v>
      </c>
      <c r="B31" s="4" t="s">
        <v>40</v>
      </c>
      <c r="C31" s="24">
        <v>4000</v>
      </c>
      <c r="D31" s="24">
        <v>6.5</v>
      </c>
      <c r="E31" s="25">
        <v>140.63</v>
      </c>
      <c r="F31" s="25">
        <v>141.46</v>
      </c>
      <c r="G31" s="25">
        <v>139.97</v>
      </c>
      <c r="H31" s="25">
        <v>139.22</v>
      </c>
      <c r="I31" s="25">
        <v>138.47999999999999</v>
      </c>
      <c r="J31" s="25">
        <v>136.99</v>
      </c>
      <c r="K31" s="24"/>
    </row>
    <row r="32" spans="1:11" s="23" customFormat="1" x14ac:dyDescent="0.2">
      <c r="A32" s="23">
        <v>30</v>
      </c>
      <c r="B32" s="4" t="s">
        <v>63</v>
      </c>
      <c r="C32" s="24">
        <v>5000</v>
      </c>
      <c r="D32" s="24">
        <v>6.5</v>
      </c>
      <c r="E32" s="25">
        <v>141.56</v>
      </c>
      <c r="F32" s="25">
        <v>142.38999999999999</v>
      </c>
      <c r="G32" s="25">
        <v>140.88999999999999</v>
      </c>
      <c r="H32" s="25">
        <v>140.13999999999999</v>
      </c>
      <c r="I32" s="25">
        <v>139.38999999999999</v>
      </c>
      <c r="J32" s="25">
        <v>137.88999999999999</v>
      </c>
      <c r="K32" s="24"/>
    </row>
    <row r="33" spans="1:11" s="23" customFormat="1" x14ac:dyDescent="0.2">
      <c r="A33" s="23">
        <v>31</v>
      </c>
      <c r="B33" s="4" t="s">
        <v>33</v>
      </c>
      <c r="C33" s="24" t="s">
        <v>34</v>
      </c>
      <c r="D33" s="24">
        <v>6.5</v>
      </c>
      <c r="E33" s="25">
        <v>141.96</v>
      </c>
      <c r="F33" s="25">
        <v>142.80000000000001</v>
      </c>
      <c r="G33" s="25">
        <v>141.29</v>
      </c>
      <c r="H33" s="25">
        <v>140.54</v>
      </c>
      <c r="I33" s="25">
        <v>139.79</v>
      </c>
      <c r="J33" s="25">
        <v>138.29</v>
      </c>
      <c r="K33" s="24"/>
    </row>
    <row r="34" spans="1:11" s="23" customFormat="1" x14ac:dyDescent="0.2">
      <c r="A34" s="23">
        <v>32</v>
      </c>
      <c r="B34" s="4" t="s">
        <v>64</v>
      </c>
      <c r="C34" s="24">
        <v>4000</v>
      </c>
      <c r="D34" s="24">
        <v>6.5</v>
      </c>
      <c r="E34" s="25">
        <v>142.26</v>
      </c>
      <c r="F34" s="25">
        <v>143.1</v>
      </c>
      <c r="G34" s="25">
        <v>141.59</v>
      </c>
      <c r="H34" s="25">
        <v>140.84</v>
      </c>
      <c r="I34" s="25">
        <v>140.08000000000001</v>
      </c>
      <c r="J34" s="25">
        <v>138.58000000000001</v>
      </c>
      <c r="K34" s="24"/>
    </row>
    <row r="35" spans="1:11" s="23" customFormat="1" x14ac:dyDescent="0.2">
      <c r="A35" s="23">
        <v>33</v>
      </c>
      <c r="B35" s="4" t="s">
        <v>65</v>
      </c>
      <c r="C35" s="24">
        <v>4000</v>
      </c>
      <c r="D35" s="24">
        <v>6.5</v>
      </c>
      <c r="E35" s="25">
        <v>140.78</v>
      </c>
      <c r="F35" s="25">
        <v>141.61000000000001</v>
      </c>
      <c r="G35" s="25">
        <v>140.12</v>
      </c>
      <c r="H35" s="25">
        <v>139.37</v>
      </c>
      <c r="I35" s="25">
        <v>138.62</v>
      </c>
      <c r="J35" s="25">
        <v>137.13</v>
      </c>
      <c r="K35" s="24"/>
    </row>
    <row r="36" spans="1:11" s="23" customFormat="1" x14ac:dyDescent="0.2">
      <c r="A36" s="23">
        <v>34</v>
      </c>
      <c r="B36" s="4" t="s">
        <v>66</v>
      </c>
      <c r="C36" s="24">
        <v>5000</v>
      </c>
      <c r="D36" s="24">
        <v>6.5</v>
      </c>
      <c r="E36" s="25">
        <v>141.96</v>
      </c>
      <c r="F36" s="25">
        <v>142.80000000000001</v>
      </c>
      <c r="G36" s="25">
        <v>141.29</v>
      </c>
      <c r="H36" s="25">
        <v>140.54</v>
      </c>
      <c r="I36" s="25">
        <v>139.79</v>
      </c>
      <c r="J36" s="25">
        <v>138.29</v>
      </c>
      <c r="K36" s="24"/>
    </row>
    <row r="37" spans="1:11" s="23" customFormat="1" x14ac:dyDescent="0.2">
      <c r="A37" s="23">
        <v>35</v>
      </c>
      <c r="B37" s="4" t="s">
        <v>67</v>
      </c>
      <c r="C37" s="24">
        <v>5000</v>
      </c>
      <c r="D37" s="24">
        <v>6.5</v>
      </c>
      <c r="E37" s="25">
        <v>141.15</v>
      </c>
      <c r="F37" s="25">
        <v>141.97999999999999</v>
      </c>
      <c r="G37" s="25">
        <v>140.47999999999999</v>
      </c>
      <c r="H37" s="25">
        <v>139.74</v>
      </c>
      <c r="I37" s="25">
        <v>138.99</v>
      </c>
      <c r="J37" s="25">
        <v>137.49</v>
      </c>
      <c r="K37" s="24"/>
    </row>
    <row r="38" spans="1:11" s="23" customFormat="1" x14ac:dyDescent="0.2">
      <c r="A38" s="23">
        <v>36</v>
      </c>
      <c r="B38" s="4" t="s">
        <v>68</v>
      </c>
      <c r="C38" s="24">
        <v>5000</v>
      </c>
      <c r="D38" s="24">
        <v>6.5</v>
      </c>
      <c r="E38" s="25">
        <v>139.74</v>
      </c>
      <c r="F38" s="25">
        <v>140.56</v>
      </c>
      <c r="G38" s="25">
        <v>139.08000000000001</v>
      </c>
      <c r="H38" s="25">
        <v>138.34</v>
      </c>
      <c r="I38" s="25">
        <v>137.6</v>
      </c>
      <c r="J38" s="25">
        <v>136.12</v>
      </c>
      <c r="K38" s="24"/>
    </row>
    <row r="39" spans="1:11" s="23" customFormat="1" x14ac:dyDescent="0.2">
      <c r="A39" s="23">
        <v>37</v>
      </c>
      <c r="B39" s="4" t="s">
        <v>69</v>
      </c>
      <c r="C39" s="24">
        <v>4000</v>
      </c>
      <c r="D39" s="24">
        <v>6.5</v>
      </c>
      <c r="E39" s="25">
        <v>141.04</v>
      </c>
      <c r="F39" s="25">
        <v>141.87</v>
      </c>
      <c r="G39" s="25">
        <v>140.37</v>
      </c>
      <c r="H39" s="25">
        <v>139.63</v>
      </c>
      <c r="I39" s="25">
        <v>138.88</v>
      </c>
      <c r="J39" s="25">
        <v>137.38999999999999</v>
      </c>
      <c r="K39" s="24"/>
    </row>
    <row r="40" spans="1:11" s="23" customFormat="1" x14ac:dyDescent="0.2">
      <c r="A40" s="23">
        <v>38</v>
      </c>
      <c r="B40" s="4" t="s">
        <v>70</v>
      </c>
      <c r="C40" s="24">
        <v>5000</v>
      </c>
      <c r="D40" s="24">
        <v>6.5</v>
      </c>
      <c r="E40" s="25">
        <v>141.52000000000001</v>
      </c>
      <c r="F40" s="25">
        <v>142.35</v>
      </c>
      <c r="G40" s="25">
        <v>140.85</v>
      </c>
      <c r="H40" s="25">
        <v>140.1</v>
      </c>
      <c r="I40" s="25">
        <v>139.35</v>
      </c>
      <c r="J40" s="25">
        <v>137.86000000000001</v>
      </c>
      <c r="K40" s="24"/>
    </row>
    <row r="41" spans="1:11" s="23" customFormat="1" x14ac:dyDescent="0.2">
      <c r="A41" s="23">
        <v>39</v>
      </c>
      <c r="B41" s="4" t="s">
        <v>71</v>
      </c>
      <c r="C41" s="24">
        <v>4000</v>
      </c>
      <c r="D41" s="24">
        <v>6.5</v>
      </c>
      <c r="E41" s="25">
        <v>141.47999999999999</v>
      </c>
      <c r="F41" s="25">
        <v>142.31</v>
      </c>
      <c r="G41" s="25">
        <v>140.82</v>
      </c>
      <c r="H41" s="25">
        <v>140.07</v>
      </c>
      <c r="I41" s="25">
        <v>139.32</v>
      </c>
      <c r="J41" s="25">
        <v>137.82</v>
      </c>
      <c r="K41" s="24"/>
    </row>
    <row r="42" spans="1:11" s="23" customFormat="1" x14ac:dyDescent="0.2">
      <c r="A42" s="23">
        <v>40</v>
      </c>
      <c r="B42" s="4" t="s">
        <v>72</v>
      </c>
      <c r="C42" s="24">
        <v>5000</v>
      </c>
      <c r="D42" s="24">
        <v>6.5</v>
      </c>
      <c r="E42" s="25">
        <v>140.76</v>
      </c>
      <c r="F42" s="25">
        <v>141.58000000000001</v>
      </c>
      <c r="G42" s="25">
        <v>140.09</v>
      </c>
      <c r="H42" s="25">
        <v>139.35</v>
      </c>
      <c r="I42" s="25">
        <v>138.6</v>
      </c>
      <c r="J42" s="25">
        <v>137.11000000000001</v>
      </c>
      <c r="K42" s="24"/>
    </row>
    <row r="43" spans="1:11" s="23" customFormat="1" x14ac:dyDescent="0.2">
      <c r="A43" s="23">
        <v>41</v>
      </c>
      <c r="B43" s="4" t="s">
        <v>73</v>
      </c>
      <c r="C43" s="24">
        <v>4000</v>
      </c>
      <c r="D43" s="24">
        <v>6.5</v>
      </c>
      <c r="E43" s="25">
        <v>141.26</v>
      </c>
      <c r="F43" s="25">
        <v>142.09</v>
      </c>
      <c r="G43" s="25">
        <v>140.59</v>
      </c>
      <c r="H43" s="25">
        <v>139.85</v>
      </c>
      <c r="I43" s="25">
        <v>139.1</v>
      </c>
      <c r="J43" s="25">
        <v>137.6</v>
      </c>
      <c r="K43" s="24"/>
    </row>
    <row r="44" spans="1:11" s="23" customFormat="1" x14ac:dyDescent="0.2">
      <c r="A44" s="23">
        <v>42</v>
      </c>
      <c r="B44" s="4" t="s">
        <v>74</v>
      </c>
      <c r="C44" s="24">
        <v>5000</v>
      </c>
      <c r="D44" s="24">
        <v>6.5</v>
      </c>
      <c r="E44" s="25">
        <v>141.84</v>
      </c>
      <c r="F44" s="25">
        <v>142.66999999999999</v>
      </c>
      <c r="G44" s="25">
        <v>141.16999999999999</v>
      </c>
      <c r="H44" s="25">
        <v>140.41999999999999</v>
      </c>
      <c r="I44" s="25">
        <v>139.66999999999999</v>
      </c>
      <c r="J44" s="25">
        <v>138.16999999999999</v>
      </c>
      <c r="K44" s="24"/>
    </row>
    <row r="45" spans="1:11" s="23" customFormat="1" x14ac:dyDescent="0.2">
      <c r="A45" s="23">
        <v>43</v>
      </c>
      <c r="B45" s="4" t="s">
        <v>75</v>
      </c>
      <c r="C45" s="24">
        <v>4000</v>
      </c>
      <c r="D45" s="24">
        <v>6.5</v>
      </c>
      <c r="E45" s="24">
        <v>142.77000000000001</v>
      </c>
      <c r="F45" s="25">
        <v>143.61000000000001</v>
      </c>
      <c r="G45" s="25">
        <v>142.1</v>
      </c>
      <c r="H45" s="25">
        <v>141.35</v>
      </c>
      <c r="I45" s="25">
        <v>140.59</v>
      </c>
      <c r="J45" s="25">
        <v>139.08000000000001</v>
      </c>
      <c r="K45" s="24"/>
    </row>
    <row r="46" spans="1:11" s="23" customFormat="1" x14ac:dyDescent="0.2">
      <c r="A46" s="23">
        <v>44</v>
      </c>
      <c r="B46" s="4" t="s">
        <v>76</v>
      </c>
      <c r="C46" s="24">
        <v>4000</v>
      </c>
      <c r="D46" s="24">
        <v>6.5</v>
      </c>
      <c r="E46" s="25">
        <v>141.91</v>
      </c>
      <c r="F46" s="25">
        <v>142.78</v>
      </c>
      <c r="G46" s="25">
        <v>141.25</v>
      </c>
      <c r="H46" s="25">
        <v>140.49</v>
      </c>
      <c r="I46" s="25">
        <v>139.74</v>
      </c>
      <c r="J46" s="25">
        <v>138.24</v>
      </c>
      <c r="K46" s="24"/>
    </row>
    <row r="47" spans="1:11" s="23" customFormat="1" x14ac:dyDescent="0.2">
      <c r="A47" s="23">
        <v>45</v>
      </c>
      <c r="B47" s="4" t="s">
        <v>77</v>
      </c>
      <c r="C47" s="24">
        <v>5000</v>
      </c>
      <c r="D47" s="24">
        <v>6.5</v>
      </c>
      <c r="E47" s="25">
        <v>140.97999999999999</v>
      </c>
      <c r="F47" s="25">
        <v>141.81</v>
      </c>
      <c r="G47" s="25">
        <v>140.32</v>
      </c>
      <c r="H47" s="25">
        <v>139.57</v>
      </c>
      <c r="I47" s="25">
        <v>138.82</v>
      </c>
      <c r="J47" s="25">
        <v>137.33000000000001</v>
      </c>
      <c r="K47" s="24"/>
    </row>
    <row r="48" spans="1:11" s="23" customFormat="1" x14ac:dyDescent="0.2">
      <c r="A48" s="23">
        <v>46</v>
      </c>
      <c r="B48" s="4" t="s">
        <v>78</v>
      </c>
      <c r="C48" s="24">
        <v>4000</v>
      </c>
      <c r="D48" s="24">
        <v>6.5</v>
      </c>
      <c r="E48" s="25">
        <v>142.85</v>
      </c>
      <c r="F48" s="25">
        <v>143.69</v>
      </c>
      <c r="G48" s="25">
        <v>142.18</v>
      </c>
      <c r="H48" s="25">
        <v>414.42</v>
      </c>
      <c r="I48" s="25">
        <v>140.66999999999999</v>
      </c>
      <c r="J48" s="25">
        <v>139.15</v>
      </c>
      <c r="K48" s="24"/>
    </row>
    <row r="49" spans="1:11" s="23" customFormat="1" x14ac:dyDescent="0.2">
      <c r="A49" s="23">
        <v>47</v>
      </c>
      <c r="B49" s="4" t="s">
        <v>79</v>
      </c>
      <c r="C49" s="24">
        <v>5000</v>
      </c>
      <c r="D49" s="24">
        <v>6.5</v>
      </c>
      <c r="E49" s="25">
        <v>140.74</v>
      </c>
      <c r="F49" s="25">
        <v>141.57</v>
      </c>
      <c r="G49" s="25">
        <v>140.08000000000001</v>
      </c>
      <c r="H49" s="25">
        <v>139.33000000000001</v>
      </c>
      <c r="I49" s="25">
        <v>138.59</v>
      </c>
      <c r="J49" s="25">
        <v>137.1</v>
      </c>
      <c r="K49" s="24"/>
    </row>
    <row r="50" spans="1:11" s="23" customFormat="1" x14ac:dyDescent="0.2">
      <c r="A50" s="23">
        <v>48</v>
      </c>
      <c r="B50" s="4" t="s">
        <v>80</v>
      </c>
      <c r="C50" s="24">
        <v>4000</v>
      </c>
      <c r="D50" s="24">
        <v>6.5</v>
      </c>
      <c r="E50" s="25">
        <v>143.33000000000001</v>
      </c>
      <c r="F50" s="25">
        <v>144.18</v>
      </c>
      <c r="G50" s="25">
        <v>142.66</v>
      </c>
      <c r="H50" s="25">
        <v>141.9</v>
      </c>
      <c r="I50" s="25">
        <v>141.13999999999999</v>
      </c>
      <c r="J50" s="25">
        <v>139.62</v>
      </c>
      <c r="K50" s="24"/>
    </row>
    <row r="51" spans="1:11" s="23" customFormat="1" x14ac:dyDescent="0.2">
      <c r="A51" s="23">
        <v>49</v>
      </c>
      <c r="B51" s="4" t="s">
        <v>81</v>
      </c>
      <c r="C51" s="24">
        <v>4000</v>
      </c>
      <c r="D51" s="24">
        <v>6.5</v>
      </c>
      <c r="E51" s="25">
        <v>142.26</v>
      </c>
      <c r="F51" s="25">
        <v>142.1</v>
      </c>
      <c r="G51" s="25">
        <v>141.59</v>
      </c>
      <c r="H51" s="25">
        <v>140.84</v>
      </c>
      <c r="I51" s="25">
        <v>140.08000000000001</v>
      </c>
      <c r="J51" s="25">
        <v>138.58000000000001</v>
      </c>
      <c r="K51" s="24"/>
    </row>
    <row r="52" spans="1:11" s="23" customFormat="1" x14ac:dyDescent="0.2">
      <c r="A52" s="23">
        <v>50</v>
      </c>
      <c r="B52" s="4" t="s">
        <v>82</v>
      </c>
      <c r="C52" s="24">
        <v>4000</v>
      </c>
      <c r="D52" s="24">
        <v>6.5</v>
      </c>
      <c r="E52" s="25">
        <v>142.41</v>
      </c>
      <c r="F52" s="25">
        <v>143.25</v>
      </c>
      <c r="G52" s="25">
        <v>141.74</v>
      </c>
      <c r="H52" s="25">
        <v>140.97999999999999</v>
      </c>
      <c r="I52" s="25">
        <v>140.22999999999999</v>
      </c>
      <c r="J52" s="25">
        <v>138.72</v>
      </c>
      <c r="K52" s="24"/>
    </row>
    <row r="53" spans="1:11" s="23" customFormat="1" x14ac:dyDescent="0.2">
      <c r="A53" s="23">
        <v>51</v>
      </c>
      <c r="B53" s="4" t="s">
        <v>83</v>
      </c>
      <c r="C53" s="24">
        <v>5000</v>
      </c>
      <c r="D53" s="24">
        <v>6.5</v>
      </c>
      <c r="E53" s="25">
        <v>143.30000000000001</v>
      </c>
      <c r="F53" s="25">
        <v>144.13999999999999</v>
      </c>
      <c r="G53" s="25">
        <v>142.62</v>
      </c>
      <c r="H53" s="25">
        <v>141.86000000000001</v>
      </c>
      <c r="I53" s="25">
        <v>141.1</v>
      </c>
      <c r="J53" s="25">
        <v>139.59</v>
      </c>
      <c r="K53" s="24"/>
    </row>
    <row r="54" spans="1:11" s="23" customFormat="1" x14ac:dyDescent="0.2">
      <c r="A54" s="23">
        <v>52</v>
      </c>
      <c r="B54" s="4" t="s">
        <v>84</v>
      </c>
      <c r="C54" s="24">
        <v>5000</v>
      </c>
      <c r="D54" s="24">
        <v>6.5</v>
      </c>
      <c r="E54" s="25">
        <v>143.30000000000001</v>
      </c>
      <c r="F54" s="25">
        <v>144.13999999999999</v>
      </c>
      <c r="G54" s="25">
        <v>142.62</v>
      </c>
      <c r="H54" s="25">
        <v>141.86000000000001</v>
      </c>
      <c r="I54" s="25">
        <v>141.1</v>
      </c>
      <c r="J54" s="25">
        <v>139.59</v>
      </c>
      <c r="K54" s="24"/>
    </row>
    <row r="55" spans="1:11" s="23" customFormat="1" x14ac:dyDescent="0.2">
      <c r="A55" s="23">
        <v>53</v>
      </c>
      <c r="B55" s="4" t="s">
        <v>85</v>
      </c>
      <c r="C55" s="24">
        <v>5000</v>
      </c>
      <c r="D55" s="24">
        <v>6.5</v>
      </c>
      <c r="E55" s="25">
        <v>143.30000000000001</v>
      </c>
      <c r="F55" s="25">
        <v>144.13999999999999</v>
      </c>
      <c r="G55" s="25">
        <v>142.62</v>
      </c>
      <c r="H55" s="25">
        <v>141.86000000000001</v>
      </c>
      <c r="I55" s="25">
        <v>141.1</v>
      </c>
      <c r="J55" s="25">
        <v>139.59</v>
      </c>
      <c r="K55" s="24"/>
    </row>
    <row r="56" spans="1:1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66" spans="2:2" x14ac:dyDescent="0.2">
      <c r="B66" t="s">
        <v>17</v>
      </c>
    </row>
  </sheetData>
  <sheetProtection password="E6DC" sheet="1" objects="1" scenarios="1"/>
  <mergeCells count="1">
    <mergeCell ref="F1:J1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Calculations</vt:lpstr>
      <vt:lpstr>Mix Designs</vt:lpstr>
      <vt:lpstr>Calculations!Print_Area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Idelson</dc:creator>
  <cp:lastModifiedBy>Irina Idelson</cp:lastModifiedBy>
  <cp:lastPrinted>2008-05-05T18:57:29Z</cp:lastPrinted>
  <dcterms:created xsi:type="dcterms:W3CDTF">2008-05-03T03:22:51Z</dcterms:created>
  <dcterms:modified xsi:type="dcterms:W3CDTF">2020-12-24T14:24:55Z</dcterms:modified>
</cp:coreProperties>
</file>